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Sheet1!$A$4:$Q$173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<sst xmlns="http://schemas.openxmlformats.org/spreadsheetml/2006/main" count="220" uniqueCount="217">
  <si>
    <t>附件2</t>
  </si>
  <si>
    <t>提前下达2022年中央和省级森林生态效益补偿资金明细表（市县）</t>
  </si>
  <si>
    <t>市州</t>
  </si>
  <si>
    <t>县市区</t>
  </si>
  <si>
    <t>公益林合计</t>
  </si>
  <si>
    <t>国家级公益林（万亩）</t>
  </si>
  <si>
    <t>省级公益林（万亩）</t>
  </si>
  <si>
    <t>中央财政森林生态效益补偿（万元）</t>
  </si>
  <si>
    <t>省财政森林生态效益补偿（万元）</t>
  </si>
  <si>
    <t>功能科
目编码</t>
  </si>
  <si>
    <t>政府经济
科目编码</t>
  </si>
  <si>
    <t>项目类
别编码</t>
  </si>
  <si>
    <t>备注</t>
  </si>
  <si>
    <t>小计</t>
  </si>
  <si>
    <t>国有</t>
  </si>
  <si>
    <t>非国有</t>
  </si>
  <si>
    <t>合计</t>
  </si>
  <si>
    <t>长沙市</t>
  </si>
  <si>
    <t>长沙市小计</t>
  </si>
  <si>
    <t>长沙县</t>
  </si>
  <si>
    <t>望城区</t>
  </si>
  <si>
    <t>雨花区小计</t>
  </si>
  <si>
    <t>雨花区</t>
  </si>
  <si>
    <t>雨花区绿心区</t>
  </si>
  <si>
    <t>雨花区非绿心区</t>
  </si>
  <si>
    <t>天心区小计</t>
  </si>
  <si>
    <t>天心区</t>
  </si>
  <si>
    <t>天心区绿心区</t>
  </si>
  <si>
    <t>天心区非绿心区</t>
  </si>
  <si>
    <t>岳麓区小计</t>
  </si>
  <si>
    <t>岳麓区</t>
  </si>
  <si>
    <t>岳麓区绿心区</t>
  </si>
  <si>
    <t>岳麓区非绿心区</t>
  </si>
  <si>
    <t>浏阳市小计</t>
  </si>
  <si>
    <t>浏阳市</t>
  </si>
  <si>
    <t>浏阳市绿心区</t>
  </si>
  <si>
    <t>浏阳市非绿心区</t>
  </si>
  <si>
    <t>宁乡市</t>
  </si>
  <si>
    <t>株洲市</t>
  </si>
  <si>
    <t>株洲市小计</t>
  </si>
  <si>
    <t>天元区</t>
  </si>
  <si>
    <t>天元区非绿心区</t>
  </si>
  <si>
    <t>芦淞区</t>
  </si>
  <si>
    <t>荷塘区小计</t>
  </si>
  <si>
    <t>荷塘区</t>
  </si>
  <si>
    <t>荷塘区绿心区</t>
  </si>
  <si>
    <t>荷塘区非绿心区</t>
  </si>
  <si>
    <t>石峰区小计</t>
  </si>
  <si>
    <t>石峰区</t>
  </si>
  <si>
    <t>石峰区绿心区</t>
  </si>
  <si>
    <t>石峰区非绿心区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</si>
  <si>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</si>
  <si>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</si>
  <si>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</si>
  <si>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</si>
  <si>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</si>
  <si>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</si>
  <si>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</si>
  <si>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雨湖区小计</t>
  </si>
  <si>
    <t>雨湖区</t>
  </si>
  <si>
    <t>雨湖区绿心区</t>
  </si>
  <si>
    <t>雨湖区非绿心区</t>
  </si>
  <si>
    <t>岳塘区小计</t>
  </si>
  <si>
    <t>岳塘区</t>
  </si>
  <si>
    <t>岳塘区绿心区</t>
  </si>
  <si>
    <t>岳塘区非绿心区</t>
  </si>
  <si>
    <t>湘潭县小计</t>
  </si>
  <si>
    <t>湘潭县</t>
  </si>
  <si>
    <t>湘潭县绿心区</t>
  </si>
  <si>
    <t>湘潭县非绿心区</t>
  </si>
  <si>
    <t>湘乡市</t>
  </si>
  <si>
    <t>韶山市</t>
  </si>
  <si>
    <t>衡阳市</t>
  </si>
  <si>
    <t>衡阳市小计</t>
  </si>
  <si>
    <t>南岳区</t>
  </si>
  <si>
    <t>珠晖区</t>
  </si>
  <si>
    <t>雁峰区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</si>
  <si>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</si>
  <si>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</si>
  <si>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</si>
  <si>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</si>
  <si>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</si>
  <si>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</si>
  <si>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</si>
  <si>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</si>
  <si>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</si>
  <si>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</t>
  </si>
  <si>
    <r>
      <rPr>
        <sz val="8"/>
        <rFont val="Times New Roman"/>
        <charset val="134"/>
      </rPr>
      <t>2021-2022</t>
    </r>
    <r>
      <rPr>
        <sz val="8"/>
        <rFont val="方正书宋_GBK"/>
        <charset val="134"/>
      </rPr>
      <t>年洞口县、绥宁县纠纷公益林资金（其中</t>
    </r>
    <r>
      <rPr>
        <sz val="8"/>
        <rFont val="Times New Roman"/>
        <charset val="134"/>
      </rPr>
      <t>2021</t>
    </r>
    <r>
      <rPr>
        <sz val="8"/>
        <rFont val="方正书宋_GBK"/>
        <charset val="134"/>
      </rPr>
      <t>年中央财政15万、省财政23.64万元），管护责任落实后按管护面积拨付</t>
    </r>
  </si>
  <si>
    <t>大祥区</t>
  </si>
  <si>
    <t>双清区</t>
  </si>
  <si>
    <t>北塔区</t>
  </si>
  <si>
    <t>邵东市</t>
  </si>
  <si>
    <t>新邵县</t>
  </si>
  <si>
    <t>隆回县</t>
  </si>
  <si>
    <t>武冈市</t>
  </si>
  <si>
    <t>洞口县</t>
  </si>
  <si>
    <r>
      <rPr>
        <sz val="8"/>
        <rFont val="Times New Roman"/>
        <charset val="134"/>
      </rPr>
      <t>2021-2022</t>
    </r>
    <r>
      <rPr>
        <sz val="8"/>
        <rFont val="方正书宋_GBK"/>
        <charset val="134"/>
      </rPr>
      <t>年洞口县、绥宁县</t>
    </r>
    <r>
      <rPr>
        <sz val="8"/>
        <rFont val="Times New Roman"/>
        <charset val="134"/>
      </rPr>
      <t>2.5375</t>
    </r>
    <r>
      <rPr>
        <sz val="8"/>
        <rFont val="方正书宋_GBK"/>
        <charset val="134"/>
      </rPr>
      <t>万亩（国有国家级</t>
    </r>
    <r>
      <rPr>
        <sz val="8"/>
        <rFont val="Times New Roman"/>
        <charset val="134"/>
      </rPr>
      <t>1.5213</t>
    </r>
    <r>
      <rPr>
        <sz val="8"/>
        <rFont val="方正书宋_GBK"/>
        <charset val="134"/>
      </rPr>
      <t>万亩、国有省级</t>
    </r>
    <r>
      <rPr>
        <sz val="8"/>
        <rFont val="Times New Roman"/>
        <charset val="134"/>
      </rPr>
      <t>1.0162</t>
    </r>
    <r>
      <rPr>
        <sz val="8"/>
        <rFont val="方正书宋_GBK"/>
        <charset val="134"/>
      </rPr>
      <t>万亩）纠纷公益林资金暂拨市财政，管护责任落实后按管护面积拨付。</t>
    </r>
  </si>
  <si>
    <t>新宁县</t>
  </si>
  <si>
    <t>邵阳县</t>
  </si>
  <si>
    <t>城步县</t>
  </si>
  <si>
    <t>绥宁县</t>
  </si>
  <si>
    <t>岳阳市</t>
  </si>
  <si>
    <t>岳阳市小计</t>
  </si>
  <si>
    <t>岳阳市本级小计</t>
  </si>
  <si>
    <t>岳阳市本级</t>
  </si>
  <si>
    <t>南湖新区</t>
  </si>
  <si>
    <t>岳阳经济开发区</t>
  </si>
  <si>
    <t>岳阳楼区</t>
  </si>
  <si>
    <t>云溪区</t>
  </si>
  <si>
    <t>君山区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</si>
  <si>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</si>
  <si>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</si>
  <si>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</si>
  <si>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</si>
  <si>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</si>
  <si>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</si>
  <si>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</si>
  <si>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</si>
  <si>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常德市本级小计</t>
  </si>
  <si>
    <t>常德市本级</t>
  </si>
  <si>
    <t>常德林场</t>
  </si>
  <si>
    <t>河洑林场</t>
  </si>
  <si>
    <t>德山林场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</si>
  <si>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</si>
  <si>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</si>
  <si>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</si>
  <si>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</si>
  <si>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</si>
  <si>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</si>
  <si>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</si>
  <si>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</si>
  <si>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</si>
  <si>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</si>
  <si>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永定区</t>
  </si>
  <si>
    <t>武陵源区</t>
  </si>
  <si>
    <t>慈利县</t>
  </si>
  <si>
    <t>桑植县</t>
  </si>
  <si>
    <t>益阳市</t>
  </si>
  <si>
    <t>益阳市小计</t>
  </si>
  <si>
    <t>益阳市本级</t>
  </si>
  <si>
    <t>高新区</t>
  </si>
  <si>
    <t>赫山区</t>
  </si>
  <si>
    <t>资阳区</t>
  </si>
  <si>
    <t>沅江市</t>
  </si>
  <si>
    <t>南县</t>
  </si>
  <si>
    <t>桃江县</t>
  </si>
  <si>
    <t>安化县</t>
  </si>
  <si>
    <t>永州市</t>
  </si>
  <si>
    <t>永州市小计</t>
  </si>
  <si>
    <t>永州市本级小计</t>
  </si>
  <si>
    <t>永州市本级</t>
  </si>
  <si>
    <t>金洞管理区</t>
  </si>
  <si>
    <t>回龙圩管理区</t>
  </si>
  <si>
    <t>都庞岭国家级自然保护区</t>
  </si>
  <si>
    <t>冷水滩区</t>
  </si>
  <si>
    <t>零陵区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</si>
  <si>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</si>
  <si>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</si>
  <si>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</si>
  <si>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</si>
  <si>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</si>
  <si>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</si>
  <si>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</si>
  <si>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</si>
  <si>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</si>
  <si>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</t>
  </si>
  <si>
    <t>郴州市小计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</si>
  <si>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</si>
  <si>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</si>
  <si>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</si>
  <si>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</si>
  <si>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</si>
  <si>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</si>
  <si>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</si>
  <si>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</si>
  <si>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</si>
  <si>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</si>
  <si>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</si>
  <si>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</si>
  <si>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</si>
  <si>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娄底市本级小计</t>
  </si>
  <si>
    <t>娄底市本级</t>
  </si>
  <si>
    <t>经开区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</si>
  <si>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</si>
  <si>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</si>
  <si>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</si>
  <si>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</si>
  <si>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</si>
  <si>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</si>
  <si>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</si>
  <si>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怀化市本级小计</t>
  </si>
  <si>
    <t>怀化市本级</t>
  </si>
  <si>
    <t>林科所</t>
  </si>
  <si>
    <t>泸阳林场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</si>
  <si>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</si>
  <si>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</si>
  <si>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</si>
  <si>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</si>
  <si>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</si>
  <si>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</si>
  <si>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</si>
  <si>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</si>
  <si>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</si>
  <si>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</si>
  <si>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</si>
  <si>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</si>
  <si>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</si>
  <si>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</si>
  <si>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湘西土家族苗族自治州小计</t>
  </si>
  <si>
    <t>吉首市</t>
  </si>
  <si>
    <t>古丈县</t>
  </si>
  <si>
    <t>泸溪县</t>
  </si>
  <si>
    <t>凤凰县</t>
  </si>
  <si>
    <t>保靖县</t>
  </si>
  <si>
    <t>花垣县</t>
  </si>
  <si>
    <t>永顺县</t>
  </si>
  <si>
    <t>龙山县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</si>
</sst>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00_ "/>
    <numFmt numFmtId="178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9"/>
      <name val="等线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等线"/>
      <charset val="134"/>
    </font>
    <font>
      <b/>
      <sz val="9"/>
      <name val="方正书宋_GBK"/>
      <charset val="134"/>
    </font>
    <font>
      <sz val="9"/>
      <name val="黑体"/>
      <charset val="134"/>
    </font>
    <font>
      <sz val="9"/>
      <name val="宋体"/>
      <charset val="134"/>
      <scheme val="minor"/>
    </font>
    <font>
      <sz val="8"/>
      <name val="Times New Roman"/>
      <charset val="134"/>
    </font>
    <font>
      <sz val="9"/>
      <name val="方正书宋_GBK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8" fillId="14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3" fillId="9" borderId="11" applyNumberFormat="false" applyAlignment="false" applyProtection="false">
      <alignment vertical="center"/>
    </xf>
    <xf numFmtId="0" fontId="28" fillId="20" borderId="12" applyNumberForma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0" fillId="11" borderId="10" applyNumberFormat="false" applyFon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0" fillId="9" borderId="8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6" fillId="19" borderId="8" applyNumberForma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178" fontId="3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/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178" fontId="4" fillId="0" borderId="0" xfId="0" applyNumberFormat="true" applyFont="true" applyFill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12" fillId="0" borderId="4" xfId="0" applyNumberFormat="true" applyFont="true" applyFill="true" applyBorder="true" applyAlignment="true">
      <alignment horizontal="center" vertical="center" wrapText="true"/>
    </xf>
    <xf numFmtId="177" fontId="12" fillId="0" borderId="5" xfId="0" applyNumberFormat="true" applyFont="true" applyFill="true" applyBorder="true" applyAlignment="true">
      <alignment horizontal="center" vertical="center" wrapText="true"/>
    </xf>
    <xf numFmtId="178" fontId="9" fillId="0" borderId="1" xfId="0" applyNumberFormat="true" applyFont="true" applyFill="true" applyBorder="true" applyAlignment="true">
      <alignment horizontal="center" vertical="center"/>
    </xf>
    <xf numFmtId="176" fontId="13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/>
    <xf numFmtId="0" fontId="9" fillId="0" borderId="1" xfId="0" applyFont="true" applyFill="true" applyBorder="true" applyAlignment="true"/>
    <xf numFmtId="0" fontId="14" fillId="0" borderId="1" xfId="0" applyFont="true" applyFill="true" applyBorder="true" applyAlignment="true">
      <alignment wrapText="true"/>
    </xf>
    <xf numFmtId="0" fontId="13" fillId="0" borderId="0" xfId="0" applyFont="true" applyFill="true" applyAlignment="true">
      <alignment horizontal="center" vertical="center" wrapText="true"/>
    </xf>
    <xf numFmtId="178" fontId="9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/>
    <xf numFmtId="0" fontId="15" fillId="0" borderId="1" xfId="0" applyFont="true" applyFill="true" applyBorder="true" applyAlignment="true">
      <alignment horizontal="center"/>
    </xf>
    <xf numFmtId="178" fontId="8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4"/>
  <sheetViews>
    <sheetView tabSelected="1" zoomScale="135" zoomScaleNormal="135" workbookViewId="0">
      <pane ySplit="4" topLeftCell="A17" activePane="bottomLeft" state="frozen"/>
      <selection/>
      <selection pane="bottomLeft" activeCell="B22" sqref="$A22:$XFD35"/>
    </sheetView>
  </sheetViews>
  <sheetFormatPr defaultColWidth="9" defaultRowHeight="13.5"/>
  <cols>
    <col min="1" max="1" width="6.875" style="5" customWidth="true"/>
    <col min="2" max="2" width="13.5" style="5" customWidth="true"/>
    <col min="3" max="9" width="9" style="6" customWidth="true"/>
    <col min="10" max="10" width="10.625" style="7" customWidth="true"/>
    <col min="11" max="11" width="10" style="6" customWidth="true"/>
    <col min="12" max="14" width="6.875" style="6" customWidth="true"/>
    <col min="15" max="15" width="13.5" style="8" customWidth="true"/>
    <col min="16" max="16" width="9" style="9"/>
    <col min="17" max="17" width="25.75" style="9" customWidth="true"/>
    <col min="18" max="16384" width="9" style="9"/>
  </cols>
  <sheetData>
    <row r="1" spans="1:2">
      <c r="A1" s="10" t="s">
        <v>0</v>
      </c>
      <c r="B1" s="10"/>
    </row>
    <row r="2" ht="30.95" customHeight="true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28"/>
      <c r="K2" s="11"/>
      <c r="L2" s="11"/>
      <c r="M2" s="11"/>
      <c r="N2" s="11"/>
      <c r="O2" s="11"/>
    </row>
    <row r="3" ht="27" customHeight="true" spans="1:15">
      <c r="A3" s="12" t="s">
        <v>2</v>
      </c>
      <c r="B3" s="12" t="s">
        <v>3</v>
      </c>
      <c r="C3" s="13" t="s">
        <v>4</v>
      </c>
      <c r="D3" s="13" t="s">
        <v>5</v>
      </c>
      <c r="E3" s="13"/>
      <c r="F3" s="13"/>
      <c r="G3" s="13" t="s">
        <v>6</v>
      </c>
      <c r="H3" s="13"/>
      <c r="I3" s="13"/>
      <c r="J3" s="29" t="s">
        <v>7</v>
      </c>
      <c r="K3" s="30" t="s">
        <v>8</v>
      </c>
      <c r="L3" s="31" t="s">
        <v>9</v>
      </c>
      <c r="M3" s="31" t="s">
        <v>10</v>
      </c>
      <c r="N3" s="31" t="s">
        <v>11</v>
      </c>
      <c r="O3" s="13" t="s">
        <v>12</v>
      </c>
    </row>
    <row r="4" ht="27" customHeight="true" spans="1:15">
      <c r="A4" s="12"/>
      <c r="B4" s="12"/>
      <c r="C4" s="13"/>
      <c r="D4" s="13" t="s">
        <v>13</v>
      </c>
      <c r="E4" s="13" t="s">
        <v>14</v>
      </c>
      <c r="F4" s="13" t="s">
        <v>15</v>
      </c>
      <c r="G4" s="13" t="s">
        <v>13</v>
      </c>
      <c r="H4" s="13" t="s">
        <v>14</v>
      </c>
      <c r="I4" s="13" t="s">
        <v>15</v>
      </c>
      <c r="J4" s="29"/>
      <c r="K4" s="30"/>
      <c r="L4" s="32"/>
      <c r="M4" s="32"/>
      <c r="N4" s="32"/>
      <c r="O4" s="13"/>
    </row>
    <row r="5" spans="1:15">
      <c r="A5" s="14" t="s">
        <v>16</v>
      </c>
      <c r="B5" s="15"/>
      <c r="C5" s="16">
        <f t="shared" ref="C5:K5" si="0">C6+C22+C36+C48+C59+C73+C86+C99+C104+C112+C128+C140+C148+C165</f>
        <v>6887.97</v>
      </c>
      <c r="D5" s="16">
        <f t="shared" si="0"/>
        <v>5487.412</v>
      </c>
      <c r="E5" s="16">
        <f t="shared" si="0"/>
        <v>517.6493</v>
      </c>
      <c r="F5" s="16">
        <f t="shared" si="0"/>
        <v>4969.7627</v>
      </c>
      <c r="G5" s="16">
        <f t="shared" si="0"/>
        <v>1400.558</v>
      </c>
      <c r="H5" s="16">
        <f t="shared" si="0"/>
        <v>207.5072</v>
      </c>
      <c r="I5" s="16">
        <f t="shared" si="0"/>
        <v>1193.0508</v>
      </c>
      <c r="J5" s="16">
        <f t="shared" si="0"/>
        <v>69978.54</v>
      </c>
      <c r="K5" s="16">
        <f t="shared" si="0"/>
        <v>35565.15</v>
      </c>
      <c r="L5" s="16"/>
      <c r="M5" s="16"/>
      <c r="N5" s="16"/>
      <c r="O5" s="16"/>
    </row>
    <row r="6" spans="1:15">
      <c r="A6" s="17" t="s">
        <v>17</v>
      </c>
      <c r="B6" s="17" t="s">
        <v>18</v>
      </c>
      <c r="C6" s="16">
        <f t="shared" ref="C6:K6" si="1">C7+C8+C9+C12+C15+C18+C21</f>
        <v>212.5528</v>
      </c>
      <c r="D6" s="16">
        <f t="shared" si="1"/>
        <v>182.1956</v>
      </c>
      <c r="E6" s="16">
        <f t="shared" si="1"/>
        <v>5.8242</v>
      </c>
      <c r="F6" s="16">
        <f t="shared" si="1"/>
        <v>176.3714</v>
      </c>
      <c r="G6" s="16">
        <f t="shared" si="1"/>
        <v>30.3572</v>
      </c>
      <c r="H6" s="16">
        <f t="shared" si="1"/>
        <v>0.1223</v>
      </c>
      <c r="I6" s="16">
        <f t="shared" si="1"/>
        <v>30.2349</v>
      </c>
      <c r="J6" s="16">
        <f t="shared" si="1"/>
        <v>2357.45</v>
      </c>
      <c r="K6" s="16">
        <f t="shared" si="1"/>
        <v>946.81</v>
      </c>
      <c r="L6" s="16"/>
      <c r="M6" s="16"/>
      <c r="N6" s="16"/>
      <c r="O6" s="35"/>
    </row>
    <row r="7" spans="1:15">
      <c r="A7" s="18"/>
      <c r="B7" s="19" t="s">
        <v>19</v>
      </c>
      <c r="C7" s="20">
        <v>24.076</v>
      </c>
      <c r="D7" s="20">
        <v>24.076</v>
      </c>
      <c r="E7" s="20">
        <v>0.2385</v>
      </c>
      <c r="F7" s="20">
        <v>23.8375</v>
      </c>
      <c r="G7" s="20">
        <v>0</v>
      </c>
      <c r="H7" s="20">
        <v>0</v>
      </c>
      <c r="I7" s="20">
        <v>0</v>
      </c>
      <c r="J7" s="33">
        <f t="shared" ref="J7:J11" si="2">ROUND(E7*10+F7*13.036245,2)</f>
        <v>313.14</v>
      </c>
      <c r="K7" s="20">
        <f t="shared" ref="K7:K11" si="3">ROUND(E7*4.75+F7*1.75+H7*14.75+I7*17.75,2)</f>
        <v>42.85</v>
      </c>
      <c r="L7" s="34">
        <v>2130209</v>
      </c>
      <c r="M7" s="34">
        <v>502</v>
      </c>
      <c r="N7" s="34">
        <v>2001</v>
      </c>
      <c r="O7" s="36"/>
    </row>
    <row r="8" spans="1:15">
      <c r="A8" s="18"/>
      <c r="B8" s="19" t="s">
        <v>20</v>
      </c>
      <c r="C8" s="20">
        <v>3.6089</v>
      </c>
      <c r="D8" s="20">
        <v>0.607</v>
      </c>
      <c r="E8" s="20">
        <v>0.0039</v>
      </c>
      <c r="F8" s="20">
        <v>0.6031</v>
      </c>
      <c r="G8" s="20">
        <v>3.0019</v>
      </c>
      <c r="H8" s="20">
        <v>0.1223</v>
      </c>
      <c r="I8" s="20">
        <v>2.8796</v>
      </c>
      <c r="J8" s="33">
        <f t="shared" si="2"/>
        <v>7.9</v>
      </c>
      <c r="K8" s="20">
        <f t="shared" si="3"/>
        <v>53.99</v>
      </c>
      <c r="L8" s="34">
        <v>2130209</v>
      </c>
      <c r="M8" s="34">
        <v>502</v>
      </c>
      <c r="N8" s="34">
        <v>2001</v>
      </c>
      <c r="O8" s="36"/>
    </row>
    <row r="9" s="1" customFormat="true" spans="1:15">
      <c r="A9" s="21"/>
      <c r="B9" s="17" t="s">
        <v>21</v>
      </c>
      <c r="C9" s="16">
        <f t="shared" ref="C9:K9" si="4">C10+C11</f>
        <v>7.7578</v>
      </c>
      <c r="D9" s="16">
        <f t="shared" si="4"/>
        <v>0.5065</v>
      </c>
      <c r="E9" s="16">
        <f t="shared" si="4"/>
        <v>0</v>
      </c>
      <c r="F9" s="16">
        <f t="shared" si="4"/>
        <v>0.5065</v>
      </c>
      <c r="G9" s="16">
        <f t="shared" si="4"/>
        <v>7.2513</v>
      </c>
      <c r="H9" s="16">
        <f t="shared" si="4"/>
        <v>0</v>
      </c>
      <c r="I9" s="16">
        <f t="shared" si="4"/>
        <v>7.2513</v>
      </c>
      <c r="J9" s="16">
        <f t="shared" si="4"/>
        <v>6.6</v>
      </c>
      <c r="K9" s="16">
        <f t="shared" si="4"/>
        <v>183.88</v>
      </c>
      <c r="L9" s="16"/>
      <c r="M9" s="16"/>
      <c r="N9" s="16"/>
      <c r="O9" s="16"/>
    </row>
    <row r="10" spans="1:15">
      <c r="A10" s="18"/>
      <c r="B10" s="19" t="s">
        <v>22</v>
      </c>
      <c r="C10" s="20">
        <v>7.7538</v>
      </c>
      <c r="D10" s="20">
        <v>0.5025</v>
      </c>
      <c r="E10" s="20">
        <v>0</v>
      </c>
      <c r="F10" s="20">
        <v>0.5025</v>
      </c>
      <c r="G10" s="20">
        <v>7.2513</v>
      </c>
      <c r="H10" s="20">
        <v>0</v>
      </c>
      <c r="I10" s="20">
        <v>7.2513</v>
      </c>
      <c r="J10" s="33">
        <f t="shared" si="2"/>
        <v>6.55</v>
      </c>
      <c r="K10" s="20">
        <f>ROUND(E10*14.75+F10*8.75+H10*24.75+I10*24.75,2)</f>
        <v>183.87</v>
      </c>
      <c r="L10" s="34">
        <v>2130209</v>
      </c>
      <c r="M10" s="34">
        <v>502</v>
      </c>
      <c r="N10" s="34">
        <v>2001</v>
      </c>
      <c r="O10" s="19" t="s">
        <v>23</v>
      </c>
    </row>
    <row r="11" spans="1:15">
      <c r="A11" s="18"/>
      <c r="B11" s="18"/>
      <c r="C11" s="20">
        <v>0.00399999999999956</v>
      </c>
      <c r="D11" s="20">
        <v>0.004</v>
      </c>
      <c r="E11" s="20">
        <v>0</v>
      </c>
      <c r="F11" s="20">
        <v>0.004</v>
      </c>
      <c r="G11" s="20">
        <v>0</v>
      </c>
      <c r="H11" s="20">
        <v>0</v>
      </c>
      <c r="I11" s="20">
        <v>0</v>
      </c>
      <c r="J11" s="33">
        <f t="shared" si="2"/>
        <v>0.05</v>
      </c>
      <c r="K11" s="20">
        <f t="shared" si="3"/>
        <v>0.01</v>
      </c>
      <c r="L11" s="34">
        <v>2130209</v>
      </c>
      <c r="M11" s="34">
        <v>502</v>
      </c>
      <c r="N11" s="34">
        <v>2001</v>
      </c>
      <c r="O11" s="19" t="s">
        <v>24</v>
      </c>
    </row>
    <row r="12" spans="1:15">
      <c r="A12" s="21"/>
      <c r="B12" s="17" t="s">
        <v>25</v>
      </c>
      <c r="C12" s="16">
        <f t="shared" ref="C12:K12" si="5">C13+C14</f>
        <v>0.8929</v>
      </c>
      <c r="D12" s="16">
        <f t="shared" si="5"/>
        <v>0.0348</v>
      </c>
      <c r="E12" s="16">
        <f t="shared" si="5"/>
        <v>0</v>
      </c>
      <c r="F12" s="16">
        <f t="shared" si="5"/>
        <v>0.0348</v>
      </c>
      <c r="G12" s="16">
        <f t="shared" si="5"/>
        <v>0.8581</v>
      </c>
      <c r="H12" s="16">
        <f t="shared" si="5"/>
        <v>0</v>
      </c>
      <c r="I12" s="16">
        <f t="shared" si="5"/>
        <v>0.8581</v>
      </c>
      <c r="J12" s="16">
        <f t="shared" si="5"/>
        <v>0.45</v>
      </c>
      <c r="K12" s="16">
        <f t="shared" si="5"/>
        <v>21.28</v>
      </c>
      <c r="L12" s="16"/>
      <c r="M12" s="16"/>
      <c r="N12" s="16"/>
      <c r="O12" s="21"/>
    </row>
    <row r="13" spans="1:15">
      <c r="A13" s="18"/>
      <c r="B13" s="19" t="s">
        <v>26</v>
      </c>
      <c r="C13" s="20">
        <v>0.8552</v>
      </c>
      <c r="D13" s="20">
        <v>0.0348</v>
      </c>
      <c r="E13" s="20">
        <v>0</v>
      </c>
      <c r="F13" s="20">
        <v>0.0348</v>
      </c>
      <c r="G13" s="20">
        <v>0.8204</v>
      </c>
      <c r="H13" s="20">
        <v>0</v>
      </c>
      <c r="I13" s="20">
        <v>0.8204</v>
      </c>
      <c r="J13" s="33">
        <f t="shared" ref="J13:J17" si="6">ROUND(E13*10+F13*13.036245,2)</f>
        <v>0.45</v>
      </c>
      <c r="K13" s="20">
        <f>ROUND(E13*14.75+F13*8.75+H13*24.75+I13*24.75,2)</f>
        <v>20.61</v>
      </c>
      <c r="L13" s="34">
        <v>2130209</v>
      </c>
      <c r="M13" s="34">
        <v>502</v>
      </c>
      <c r="N13" s="34">
        <v>2001</v>
      </c>
      <c r="O13" s="19" t="s">
        <v>27</v>
      </c>
    </row>
    <row r="14" spans="1:15">
      <c r="A14" s="18"/>
      <c r="B14" s="18"/>
      <c r="C14" s="20">
        <v>0.0377</v>
      </c>
      <c r="D14" s="20">
        <v>0</v>
      </c>
      <c r="E14" s="20">
        <v>0</v>
      </c>
      <c r="F14" s="20">
        <v>0</v>
      </c>
      <c r="G14" s="20">
        <v>0.0376999999999998</v>
      </c>
      <c r="H14" s="20">
        <v>0</v>
      </c>
      <c r="I14" s="20">
        <v>0.0376999999999998</v>
      </c>
      <c r="J14" s="33">
        <f t="shared" si="6"/>
        <v>0</v>
      </c>
      <c r="K14" s="20">
        <f>ROUND(E14*4.75+F14*1.75+H14*14.75+I14*17.75,2)</f>
        <v>0.67</v>
      </c>
      <c r="L14" s="34">
        <v>2130209</v>
      </c>
      <c r="M14" s="34">
        <v>502</v>
      </c>
      <c r="N14" s="34">
        <v>2001</v>
      </c>
      <c r="O14" s="19" t="s">
        <v>28</v>
      </c>
    </row>
    <row r="15" spans="1:15">
      <c r="A15" s="21"/>
      <c r="B15" s="17" t="s">
        <v>29</v>
      </c>
      <c r="C15" s="16">
        <f t="shared" ref="C15:K15" si="7">C16+C17</f>
        <v>2.1302</v>
      </c>
      <c r="D15" s="16">
        <f t="shared" si="7"/>
        <v>1.2563</v>
      </c>
      <c r="E15" s="16">
        <f t="shared" si="7"/>
        <v>0.3877</v>
      </c>
      <c r="F15" s="16">
        <f t="shared" si="7"/>
        <v>0.8686</v>
      </c>
      <c r="G15" s="16">
        <f t="shared" si="7"/>
        <v>0.8739</v>
      </c>
      <c r="H15" s="16">
        <f t="shared" si="7"/>
        <v>0</v>
      </c>
      <c r="I15" s="16">
        <f t="shared" si="7"/>
        <v>0.8739</v>
      </c>
      <c r="J15" s="16">
        <f t="shared" si="7"/>
        <v>15.2</v>
      </c>
      <c r="K15" s="16">
        <f t="shared" si="7"/>
        <v>25.53</v>
      </c>
      <c r="L15" s="16"/>
      <c r="M15" s="16"/>
      <c r="N15" s="16"/>
      <c r="O15" s="21"/>
    </row>
    <row r="16" spans="1:15">
      <c r="A16" s="18"/>
      <c r="B16" s="19" t="s">
        <v>30</v>
      </c>
      <c r="C16" s="20">
        <v>0.952</v>
      </c>
      <c r="D16" s="20">
        <v>0.0781</v>
      </c>
      <c r="E16" s="20">
        <v>0</v>
      </c>
      <c r="F16" s="20">
        <v>0.0781</v>
      </c>
      <c r="G16" s="20">
        <v>0.8739</v>
      </c>
      <c r="H16" s="20">
        <v>0</v>
      </c>
      <c r="I16" s="20">
        <v>0.8739</v>
      </c>
      <c r="J16" s="33">
        <f t="shared" si="6"/>
        <v>1.02</v>
      </c>
      <c r="K16" s="20">
        <f>ROUND(E16*14.75+F16*8.75+H16*24.75+I16*24.75,2)</f>
        <v>22.31</v>
      </c>
      <c r="L16" s="34">
        <v>2130209</v>
      </c>
      <c r="M16" s="34">
        <v>502</v>
      </c>
      <c r="N16" s="34">
        <v>2001</v>
      </c>
      <c r="O16" s="19" t="s">
        <v>31</v>
      </c>
    </row>
    <row r="17" spans="1:15">
      <c r="A17" s="18"/>
      <c r="B17" s="18"/>
      <c r="C17" s="20">
        <v>1.1782</v>
      </c>
      <c r="D17" s="20">
        <v>1.1782</v>
      </c>
      <c r="E17" s="20">
        <v>0.3877</v>
      </c>
      <c r="F17" s="20">
        <v>0.7905</v>
      </c>
      <c r="G17" s="20">
        <v>0</v>
      </c>
      <c r="H17" s="20">
        <v>0</v>
      </c>
      <c r="I17" s="20">
        <v>0</v>
      </c>
      <c r="J17" s="33">
        <f t="shared" si="6"/>
        <v>14.18</v>
      </c>
      <c r="K17" s="20">
        <f t="shared" ref="K17:K21" si="8">ROUND(E17*4.75+F17*1.75+H17*14.75+I17*17.75,2)</f>
        <v>3.22</v>
      </c>
      <c r="L17" s="34">
        <v>2130209</v>
      </c>
      <c r="M17" s="34">
        <v>502</v>
      </c>
      <c r="N17" s="34">
        <v>2001</v>
      </c>
      <c r="O17" s="19" t="s">
        <v>32</v>
      </c>
    </row>
    <row r="18" spans="1:15">
      <c r="A18" s="21"/>
      <c r="B18" s="17" t="s">
        <v>33</v>
      </c>
      <c r="C18" s="16">
        <f t="shared" ref="C18:K18" si="9">C19+C20</f>
        <v>103.0578</v>
      </c>
      <c r="D18" s="16">
        <f t="shared" si="9"/>
        <v>98.5437000000001</v>
      </c>
      <c r="E18" s="16">
        <f t="shared" si="9"/>
        <v>5.0804</v>
      </c>
      <c r="F18" s="16">
        <f t="shared" si="9"/>
        <v>93.4633000000001</v>
      </c>
      <c r="G18" s="16">
        <f t="shared" si="9"/>
        <v>4.5141</v>
      </c>
      <c r="H18" s="16">
        <f t="shared" si="9"/>
        <v>0</v>
      </c>
      <c r="I18" s="16">
        <f t="shared" si="9"/>
        <v>4.5141</v>
      </c>
      <c r="J18" s="16">
        <f t="shared" si="9"/>
        <v>1269.21</v>
      </c>
      <c r="K18" s="16">
        <f t="shared" si="9"/>
        <v>272.91</v>
      </c>
      <c r="L18" s="16"/>
      <c r="M18" s="16"/>
      <c r="N18" s="16"/>
      <c r="O18" s="21"/>
    </row>
    <row r="19" spans="1:15">
      <c r="A19" s="18"/>
      <c r="B19" s="19" t="s">
        <v>34</v>
      </c>
      <c r="C19" s="20">
        <v>0.7282</v>
      </c>
      <c r="D19" s="20">
        <v>0</v>
      </c>
      <c r="E19" s="20">
        <v>0</v>
      </c>
      <c r="F19" s="20">
        <v>0</v>
      </c>
      <c r="G19" s="20">
        <v>0.7282</v>
      </c>
      <c r="H19" s="20">
        <v>0</v>
      </c>
      <c r="I19" s="20">
        <v>0.7282</v>
      </c>
      <c r="J19" s="33">
        <f t="shared" ref="J19:J21" si="10">ROUND(E19*10+F19*13.036245,2)</f>
        <v>0</v>
      </c>
      <c r="K19" s="20">
        <f>ROUND(E19*14.75+F19*8.75+H19*24.75+I19*24.75,2)</f>
        <v>18.02</v>
      </c>
      <c r="L19" s="34">
        <v>2130209</v>
      </c>
      <c r="M19" s="34">
        <v>502</v>
      </c>
      <c r="N19" s="34">
        <v>2001</v>
      </c>
      <c r="O19" s="19" t="s">
        <v>35</v>
      </c>
    </row>
    <row r="20" spans="1:15">
      <c r="A20" s="18"/>
      <c r="B20" s="18"/>
      <c r="C20" s="20">
        <v>102.3296</v>
      </c>
      <c r="D20" s="20">
        <v>98.5437000000001</v>
      </c>
      <c r="E20" s="20">
        <v>5.0804</v>
      </c>
      <c r="F20" s="20">
        <v>93.4633000000001</v>
      </c>
      <c r="G20" s="20">
        <v>3.7859</v>
      </c>
      <c r="H20" s="20">
        <v>0</v>
      </c>
      <c r="I20" s="20">
        <v>3.7859</v>
      </c>
      <c r="J20" s="33">
        <f t="shared" si="10"/>
        <v>1269.21</v>
      </c>
      <c r="K20" s="20">
        <f t="shared" si="8"/>
        <v>254.89</v>
      </c>
      <c r="L20" s="34">
        <v>2130209</v>
      </c>
      <c r="M20" s="34">
        <v>502</v>
      </c>
      <c r="N20" s="34">
        <v>2001</v>
      </c>
      <c r="O20" s="19" t="s">
        <v>36</v>
      </c>
    </row>
    <row r="21" spans="1:15">
      <c r="A21" s="18"/>
      <c r="B21" s="19" t="s">
        <v>37</v>
      </c>
      <c r="C21" s="20">
        <v>71.0292000000001</v>
      </c>
      <c r="D21" s="20">
        <v>57.1713000000001</v>
      </c>
      <c r="E21" s="20">
        <v>0.1137</v>
      </c>
      <c r="F21" s="20">
        <v>57.0576000000001</v>
      </c>
      <c r="G21" s="20">
        <v>13.8579</v>
      </c>
      <c r="H21" s="20">
        <v>0</v>
      </c>
      <c r="I21" s="20">
        <v>13.8579</v>
      </c>
      <c r="J21" s="33">
        <f t="shared" si="10"/>
        <v>744.95</v>
      </c>
      <c r="K21" s="20">
        <f t="shared" si="8"/>
        <v>346.37</v>
      </c>
      <c r="L21" s="34">
        <v>2130209</v>
      </c>
      <c r="M21" s="34">
        <v>502</v>
      </c>
      <c r="N21" s="34">
        <v>2001</v>
      </c>
      <c r="O21" s="18"/>
    </row>
    <row r="22" spans="1:15">
      <c r="A22" s="17" t="s">
        <v>38</v>
      </c>
      <c r="B22" s="17" t="s">
        <v>39</v>
      </c>
      <c r="C22" s="16">
        <f>C23+C24+C25+C28+C31+C32+C33+C34+C35</f>
        <v>370.5989</v>
      </c>
      <c r="D22" s="16">
        <f t="shared" ref="D22:K22" si="11">D23+D24+D25+D28+D31+D32+D33+D34+D35</f>
        <v>321.0387</v>
      </c>
      <c r="E22" s="16">
        <f t="shared" si="11"/>
        <v>59.372</v>
      </c>
      <c r="F22" s="16">
        <f t="shared" si="11"/>
        <v>261.6667</v>
      </c>
      <c r="G22" s="16">
        <f t="shared" si="11"/>
        <v>49.5602</v>
      </c>
      <c r="H22" s="16">
        <f t="shared" si="11"/>
        <v>12.1945</v>
      </c>
      <c r="I22" s="16">
        <f t="shared" si="11"/>
        <v>37.3657</v>
      </c>
      <c r="J22" s="16">
        <f>ROUND(E22*10+F22*13.036245,2)</f>
        <v>4004.87</v>
      </c>
      <c r="K22" s="16">
        <f t="shared" si="11"/>
        <v>1613.8</v>
      </c>
      <c r="L22" s="16"/>
      <c r="M22" s="16"/>
      <c r="N22" s="16"/>
      <c r="O22" s="21"/>
    </row>
    <row r="23" s="2" customFormat="true" spans="1:15">
      <c r="A23" s="18"/>
      <c r="B23" s="19" t="s">
        <v>40</v>
      </c>
      <c r="C23" s="20">
        <v>7.8298</v>
      </c>
      <c r="D23" s="20">
        <v>6.9313</v>
      </c>
      <c r="E23" s="20">
        <v>0</v>
      </c>
      <c r="F23" s="20">
        <v>6.9313</v>
      </c>
      <c r="G23" s="20">
        <v>0.8985</v>
      </c>
      <c r="H23" s="20">
        <v>0</v>
      </c>
      <c r="I23" s="20">
        <v>0.8985</v>
      </c>
      <c r="J23" s="33">
        <f t="shared" ref="J23:J27" si="12">ROUND(E23*10+F23*13.036245,2)</f>
        <v>90.36</v>
      </c>
      <c r="K23" s="20">
        <f t="shared" ref="K23:K27" si="13">ROUND(E23*4.75+F23*1.75+H23*14.75+I23*17.75,2)</f>
        <v>28.08</v>
      </c>
      <c r="L23" s="34">
        <v>2130209</v>
      </c>
      <c r="M23" s="34">
        <v>502</v>
      </c>
      <c r="N23" s="34">
        <v>2001</v>
      </c>
      <c r="O23" s="19" t="s">
        <v>41</v>
      </c>
    </row>
    <row r="24" s="2" customFormat="true" spans="1:15">
      <c r="A24" s="18"/>
      <c r="B24" s="19" t="s">
        <v>42</v>
      </c>
      <c r="C24" s="20">
        <v>9.1469</v>
      </c>
      <c r="D24" s="20">
        <v>8.5189</v>
      </c>
      <c r="E24" s="20">
        <v>0.3884</v>
      </c>
      <c r="F24" s="20">
        <v>8.1305</v>
      </c>
      <c r="G24" s="20">
        <v>0.628</v>
      </c>
      <c r="H24" s="20">
        <v>0</v>
      </c>
      <c r="I24" s="20">
        <v>0.628</v>
      </c>
      <c r="J24" s="33">
        <f t="shared" si="12"/>
        <v>109.88</v>
      </c>
      <c r="K24" s="20">
        <f t="shared" si="13"/>
        <v>27.22</v>
      </c>
      <c r="L24" s="34">
        <v>2130209</v>
      </c>
      <c r="M24" s="34">
        <v>502</v>
      </c>
      <c r="N24" s="34">
        <v>2001</v>
      </c>
      <c r="O24" s="18"/>
    </row>
    <row r="25" spans="1:15">
      <c r="A25" s="21"/>
      <c r="B25" s="17" t="s">
        <v>43</v>
      </c>
      <c r="C25" s="16">
        <f t="shared" ref="C25:K25" si="14">C26+C27</f>
        <v>1.4503</v>
      </c>
      <c r="D25" s="16">
        <f t="shared" si="14"/>
        <v>0.4384</v>
      </c>
      <c r="E25" s="16">
        <f t="shared" si="14"/>
        <v>0.3135</v>
      </c>
      <c r="F25" s="16">
        <f t="shared" si="14"/>
        <v>0.1249</v>
      </c>
      <c r="G25" s="16">
        <f t="shared" si="14"/>
        <v>1.0119</v>
      </c>
      <c r="H25" s="16">
        <f t="shared" si="14"/>
        <v>0</v>
      </c>
      <c r="I25" s="16">
        <f t="shared" si="14"/>
        <v>1.0119</v>
      </c>
      <c r="J25" s="16">
        <f t="shared" si="14"/>
        <v>4.76</v>
      </c>
      <c r="K25" s="16">
        <f t="shared" si="14"/>
        <v>20.84</v>
      </c>
      <c r="L25" s="16"/>
      <c r="M25" s="16"/>
      <c r="N25" s="16"/>
      <c r="O25" s="17"/>
    </row>
    <row r="26" spans="1:15">
      <c r="A26" s="18"/>
      <c r="B26" s="22" t="s">
        <v>44</v>
      </c>
      <c r="C26" s="20">
        <v>0.1668</v>
      </c>
      <c r="D26" s="20">
        <v>0</v>
      </c>
      <c r="E26" s="20">
        <v>0</v>
      </c>
      <c r="F26" s="20">
        <v>0</v>
      </c>
      <c r="G26" s="20">
        <v>0.1668</v>
      </c>
      <c r="H26" s="20"/>
      <c r="I26" s="20">
        <v>0.1668</v>
      </c>
      <c r="J26" s="33">
        <f t="shared" si="12"/>
        <v>0</v>
      </c>
      <c r="K26" s="20">
        <f>ROUND(E26*14.75+F26*8.75+H26*24.75+I26*24.75,2)</f>
        <v>4.13</v>
      </c>
      <c r="L26" s="34">
        <v>2130209</v>
      </c>
      <c r="M26" s="34">
        <v>502</v>
      </c>
      <c r="N26" s="34">
        <v>2001</v>
      </c>
      <c r="O26" s="19" t="s">
        <v>45</v>
      </c>
    </row>
    <row r="27" spans="1:15">
      <c r="A27" s="18"/>
      <c r="B27" s="23"/>
      <c r="C27" s="20">
        <v>1.2835</v>
      </c>
      <c r="D27" s="20">
        <v>0.4384</v>
      </c>
      <c r="E27" s="20">
        <v>0.3135</v>
      </c>
      <c r="F27" s="20">
        <v>0.1249</v>
      </c>
      <c r="G27" s="20">
        <v>0.8451</v>
      </c>
      <c r="H27" s="20">
        <v>0</v>
      </c>
      <c r="I27" s="20">
        <v>0.8451</v>
      </c>
      <c r="J27" s="33">
        <f t="shared" si="12"/>
        <v>4.76</v>
      </c>
      <c r="K27" s="20">
        <f t="shared" si="13"/>
        <v>16.71</v>
      </c>
      <c r="L27" s="34">
        <v>2130209</v>
      </c>
      <c r="M27" s="34">
        <v>502</v>
      </c>
      <c r="N27" s="34">
        <v>2001</v>
      </c>
      <c r="O27" s="19" t="s">
        <v>46</v>
      </c>
    </row>
    <row r="28" spans="1:15">
      <c r="A28" s="21"/>
      <c r="B28" s="17" t="s">
        <v>47</v>
      </c>
      <c r="C28" s="16">
        <f t="shared" ref="C28:K28" si="15">C29+C30</f>
        <v>4.4406</v>
      </c>
      <c r="D28" s="16">
        <f t="shared" si="15"/>
        <v>0.9207</v>
      </c>
      <c r="E28" s="16">
        <f t="shared" si="15"/>
        <v>0.2047</v>
      </c>
      <c r="F28" s="16">
        <f t="shared" si="15"/>
        <v>0.716</v>
      </c>
      <c r="G28" s="16">
        <f t="shared" si="15"/>
        <v>3.5199</v>
      </c>
      <c r="H28" s="16">
        <f t="shared" si="15"/>
        <v>0</v>
      </c>
      <c r="I28" s="16">
        <f t="shared" si="15"/>
        <v>3.5199</v>
      </c>
      <c r="J28" s="16">
        <f t="shared" si="15"/>
        <v>11.38</v>
      </c>
      <c r="K28" s="16">
        <f t="shared" si="15"/>
        <v>94.29</v>
      </c>
      <c r="L28" s="16"/>
      <c r="M28" s="16"/>
      <c r="N28" s="16"/>
      <c r="O28" s="21"/>
    </row>
    <row r="29" spans="1:15">
      <c r="A29" s="18"/>
      <c r="B29" s="22" t="s">
        <v>48</v>
      </c>
      <c r="C29" s="20">
        <v>4.2261</v>
      </c>
      <c r="D29" s="20">
        <v>0.7062</v>
      </c>
      <c r="E29" s="20">
        <v>0</v>
      </c>
      <c r="F29" s="20">
        <v>0.7062</v>
      </c>
      <c r="G29" s="20">
        <v>3.5199</v>
      </c>
      <c r="H29" s="20">
        <v>0</v>
      </c>
      <c r="I29" s="20">
        <v>3.5199</v>
      </c>
      <c r="J29" s="33">
        <f t="shared" ref="J29:J35" si="16">ROUND(E29*10+F29*13.036245,2)</f>
        <v>9.21</v>
      </c>
      <c r="K29" s="20">
        <f>ROUND(E29*14.75+F29*8.75+H29*24.75+I29*24.75,2)</f>
        <v>93.3</v>
      </c>
      <c r="L29" s="34">
        <v>2130209</v>
      </c>
      <c r="M29" s="34">
        <v>502</v>
      </c>
      <c r="N29" s="34">
        <v>2001</v>
      </c>
      <c r="O29" s="19" t="s">
        <v>49</v>
      </c>
    </row>
    <row r="30" spans="1:15">
      <c r="A30" s="18"/>
      <c r="B30" s="23"/>
      <c r="C30" s="20">
        <v>0.214500000000001</v>
      </c>
      <c r="D30" s="20">
        <v>0.2145</v>
      </c>
      <c r="E30" s="20">
        <v>0.2047</v>
      </c>
      <c r="F30" s="20">
        <v>0.0097999999999997</v>
      </c>
      <c r="G30" s="20">
        <v>0</v>
      </c>
      <c r="H30" s="20">
        <v>0</v>
      </c>
      <c r="I30" s="20">
        <v>0</v>
      </c>
      <c r="J30" s="33">
        <f t="shared" si="16"/>
        <v>2.17</v>
      </c>
      <c r="K30" s="20">
        <f t="shared" ref="K30:K35" si="17">ROUND(E30*4.75+F30*1.75+H30*14.75+I30*17.75,2)</f>
        <v>0.99</v>
      </c>
      <c r="L30" s="34">
        <v>2130209</v>
      </c>
      <c r="M30" s="34">
        <v>502</v>
      </c>
      <c r="N30" s="34">
        <v>2001</v>
      </c>
      <c r="O30" s="19" t="s">
        <v>50</v>
      </c>
    </row>
    <row r="31" spans="1:15">
      <c r="A31" s="18"/>
      <c r="B31" s="19" t="s">
        <v>51</v>
      </c>
      <c r="C31" s="20">
        <v>30.5414</v>
      </c>
      <c r="D31" s="20">
        <v>30.5414</v>
      </c>
      <c r="E31" s="20">
        <v>1.2951</v>
      </c>
      <c r="F31" s="20">
        <v>29.2463</v>
      </c>
      <c r="G31" s="20">
        <v>0</v>
      </c>
      <c r="H31" s="20">
        <v>0</v>
      </c>
      <c r="I31" s="20">
        <v>0</v>
      </c>
      <c r="J31" s="33">
        <f t="shared" si="16"/>
        <v>394.21</v>
      </c>
      <c r="K31" s="20">
        <f t="shared" si="17"/>
        <v>57.33</v>
      </c>
      <c r="L31" s="34">
        <v>2130209</v>
      </c>
      <c r="M31" s="34">
        <v>502</v>
      </c>
      <c r="N31" s="34">
        <v>2001</v>
      </c>
      <c r="O31" s="19"/>
    </row>
    <row r="32" spans="1:15">
      <c r="A32" s="18"/>
      <c r="B32" s="19" t="s">
        <v>52</v>
      </c>
      <c r="C32" s="20">
        <v>48.4608</v>
      </c>
      <c r="D32" s="20">
        <v>41.1591</v>
      </c>
      <c r="E32" s="20">
        <v>1.7951</v>
      </c>
      <c r="F32" s="20">
        <v>39.364</v>
      </c>
      <c r="G32" s="20">
        <v>7.3017</v>
      </c>
      <c r="H32" s="20">
        <v>0</v>
      </c>
      <c r="I32" s="20">
        <v>7.3017</v>
      </c>
      <c r="J32" s="33">
        <f t="shared" si="16"/>
        <v>531.11</v>
      </c>
      <c r="K32" s="20">
        <f t="shared" si="17"/>
        <v>207.02</v>
      </c>
      <c r="L32" s="34">
        <v>2130209</v>
      </c>
      <c r="M32" s="34">
        <v>502</v>
      </c>
      <c r="N32" s="34">
        <v>2001</v>
      </c>
      <c r="O32" s="19"/>
    </row>
    <row r="33" spans="1:15">
      <c r="A33" s="18"/>
      <c r="B33" s="19" t="s">
        <v>53</v>
      </c>
      <c r="C33" s="20">
        <v>69.6023000000001</v>
      </c>
      <c r="D33" s="20">
        <v>59.2800000000001</v>
      </c>
      <c r="E33" s="20">
        <v>9.93369999999999</v>
      </c>
      <c r="F33" s="20">
        <v>49.3463000000001</v>
      </c>
      <c r="G33" s="20">
        <v>10.3223</v>
      </c>
      <c r="H33" s="20">
        <v>1.0943</v>
      </c>
      <c r="I33" s="20">
        <v>9.228</v>
      </c>
      <c r="J33" s="33">
        <f t="shared" si="16"/>
        <v>742.63</v>
      </c>
      <c r="K33" s="20">
        <f t="shared" si="17"/>
        <v>313.48</v>
      </c>
      <c r="L33" s="34">
        <v>2130209</v>
      </c>
      <c r="M33" s="34">
        <v>502</v>
      </c>
      <c r="N33" s="34">
        <v>2001</v>
      </c>
      <c r="O33" s="19"/>
    </row>
    <row r="34" spans="1:15">
      <c r="A34" s="18"/>
      <c r="B34" s="19" t="s">
        <v>54</v>
      </c>
      <c r="C34" s="20">
        <v>78.4338</v>
      </c>
      <c r="D34" s="20">
        <v>68.9532</v>
      </c>
      <c r="E34" s="20">
        <v>6.7346</v>
      </c>
      <c r="F34" s="20">
        <v>62.2186</v>
      </c>
      <c r="G34" s="20">
        <v>9.4806</v>
      </c>
      <c r="H34" s="20">
        <v>2.6645</v>
      </c>
      <c r="I34" s="20">
        <v>6.8161</v>
      </c>
      <c r="J34" s="33">
        <f t="shared" si="16"/>
        <v>878.44</v>
      </c>
      <c r="K34" s="20">
        <f t="shared" si="17"/>
        <v>301.16</v>
      </c>
      <c r="L34" s="34">
        <v>2130209</v>
      </c>
      <c r="M34" s="34">
        <v>502</v>
      </c>
      <c r="N34" s="34">
        <v>2001</v>
      </c>
      <c r="O34" s="19"/>
    </row>
    <row r="35" spans="1:15">
      <c r="A35" s="18"/>
      <c r="B35" s="19" t="s">
        <v>55</v>
      </c>
      <c r="C35" s="20">
        <v>120.693</v>
      </c>
      <c r="D35" s="20">
        <v>104.2957</v>
      </c>
      <c r="E35" s="20">
        <v>38.7069</v>
      </c>
      <c r="F35" s="20">
        <v>65.5888</v>
      </c>
      <c r="G35" s="20">
        <v>16.3973</v>
      </c>
      <c r="H35" s="20">
        <v>8.4357</v>
      </c>
      <c r="I35" s="20">
        <v>7.9616</v>
      </c>
      <c r="J35" s="33">
        <f t="shared" si="16"/>
        <v>1242.1</v>
      </c>
      <c r="K35" s="20">
        <f t="shared" si="17"/>
        <v>564.38</v>
      </c>
      <c r="L35" s="34">
        <v>2130209</v>
      </c>
      <c r="M35" s="34">
        <v>502</v>
      </c>
      <c r="N35" s="34">
        <v>2001</v>
      </c>
      <c r="O35" s="19"/>
    </row>
    <row r="36" spans="1:15">
      <c r="A36" s="17" t="s">
        <v>56</v>
      </c>
      <c r="B36" s="17" t="s">
        <v>57</v>
      </c>
      <c r="C36" s="16">
        <f>C37+C40+C43+C46+C47</f>
        <v>142.5706</v>
      </c>
      <c r="D36" s="16">
        <f t="shared" ref="D36:K36" si="18">D37+D40+D43+D46+D47</f>
        <v>112.3915</v>
      </c>
      <c r="E36" s="16">
        <f t="shared" si="18"/>
        <v>1.9568</v>
      </c>
      <c r="F36" s="16">
        <f t="shared" si="18"/>
        <v>110.4347</v>
      </c>
      <c r="G36" s="16">
        <f t="shared" si="18"/>
        <v>30.1791</v>
      </c>
      <c r="H36" s="16">
        <f t="shared" si="18"/>
        <v>0</v>
      </c>
      <c r="I36" s="16">
        <f t="shared" si="18"/>
        <v>30.1791</v>
      </c>
      <c r="J36" s="16">
        <f t="shared" si="18"/>
        <v>1459.22</v>
      </c>
      <c r="K36" s="16">
        <f t="shared" si="18"/>
        <v>783.66</v>
      </c>
      <c r="L36" s="16"/>
      <c r="M36" s="16"/>
      <c r="N36" s="16"/>
      <c r="O36" s="17"/>
    </row>
    <row r="37" spans="1:15">
      <c r="A37" s="21"/>
      <c r="B37" s="17" t="s">
        <v>58</v>
      </c>
      <c r="C37" s="16">
        <f t="shared" ref="C37:K37" si="19">C38+C39</f>
        <v>3.0146</v>
      </c>
      <c r="D37" s="16">
        <f t="shared" si="19"/>
        <v>2.2581</v>
      </c>
      <c r="E37" s="16">
        <f t="shared" si="19"/>
        <v>0</v>
      </c>
      <c r="F37" s="16">
        <f t="shared" si="19"/>
        <v>2.2581</v>
      </c>
      <c r="G37" s="16">
        <f t="shared" si="19"/>
        <v>0.7565</v>
      </c>
      <c r="H37" s="16">
        <f t="shared" si="19"/>
        <v>0</v>
      </c>
      <c r="I37" s="16">
        <f t="shared" si="19"/>
        <v>0.7565</v>
      </c>
      <c r="J37" s="16">
        <f t="shared" si="19"/>
        <v>29.44</v>
      </c>
      <c r="K37" s="16">
        <f t="shared" si="19"/>
        <v>18.5</v>
      </c>
      <c r="L37" s="16"/>
      <c r="M37" s="16"/>
      <c r="N37" s="16"/>
      <c r="O37" s="17"/>
    </row>
    <row r="38" spans="1:15">
      <c r="A38" s="18"/>
      <c r="B38" s="22" t="s">
        <v>59</v>
      </c>
      <c r="C38" s="20">
        <v>0.1604</v>
      </c>
      <c r="D38" s="20">
        <v>0.1604</v>
      </c>
      <c r="E38" s="20">
        <v>0</v>
      </c>
      <c r="F38" s="20">
        <v>0.1604</v>
      </c>
      <c r="G38" s="20">
        <v>0</v>
      </c>
      <c r="H38" s="20">
        <v>0</v>
      </c>
      <c r="I38" s="20">
        <v>0</v>
      </c>
      <c r="J38" s="33">
        <f t="shared" ref="J38:J42" si="20">ROUND(E38*10+F38*13.036245,2)</f>
        <v>2.09</v>
      </c>
      <c r="K38" s="20">
        <f>ROUND(E38*14.75+F38*8.75+H38*24.75+I38*24.75,2)</f>
        <v>1.4</v>
      </c>
      <c r="L38" s="34">
        <v>2130209</v>
      </c>
      <c r="M38" s="34">
        <v>502</v>
      </c>
      <c r="N38" s="34">
        <v>2001</v>
      </c>
      <c r="O38" s="19" t="s">
        <v>60</v>
      </c>
    </row>
    <row r="39" spans="1:15">
      <c r="A39" s="18"/>
      <c r="B39" s="24"/>
      <c r="C39" s="20">
        <v>2.8542</v>
      </c>
      <c r="D39" s="20">
        <v>2.0977</v>
      </c>
      <c r="E39" s="20">
        <v>0</v>
      </c>
      <c r="F39" s="20">
        <v>2.0977</v>
      </c>
      <c r="G39" s="20">
        <v>0.7565</v>
      </c>
      <c r="H39" s="20">
        <v>0</v>
      </c>
      <c r="I39" s="20">
        <v>0.7565</v>
      </c>
      <c r="J39" s="33">
        <f t="shared" si="20"/>
        <v>27.35</v>
      </c>
      <c r="K39" s="20">
        <f>ROUND(E39*4.75+F39*1.75+H39*14.75+I39*17.75,2)</f>
        <v>17.1</v>
      </c>
      <c r="L39" s="34">
        <v>2130209</v>
      </c>
      <c r="M39" s="34">
        <v>502</v>
      </c>
      <c r="N39" s="34">
        <v>2001</v>
      </c>
      <c r="O39" s="19" t="s">
        <v>61</v>
      </c>
    </row>
    <row r="40" spans="1:15">
      <c r="A40" s="21"/>
      <c r="B40" s="17" t="s">
        <v>62</v>
      </c>
      <c r="C40" s="16">
        <f t="shared" ref="C40:K40" si="21">C41+C42</f>
        <v>5.9739</v>
      </c>
      <c r="D40" s="16">
        <f t="shared" si="21"/>
        <v>4.3655</v>
      </c>
      <c r="E40" s="16">
        <f t="shared" si="21"/>
        <v>0.0522</v>
      </c>
      <c r="F40" s="16">
        <f t="shared" si="21"/>
        <v>4.3133</v>
      </c>
      <c r="G40" s="16">
        <f t="shared" si="21"/>
        <v>1.6084</v>
      </c>
      <c r="H40" s="16">
        <f t="shared" si="21"/>
        <v>0</v>
      </c>
      <c r="I40" s="16">
        <f t="shared" si="21"/>
        <v>1.6084</v>
      </c>
      <c r="J40" s="16">
        <f t="shared" si="21"/>
        <v>56.75</v>
      </c>
      <c r="K40" s="16">
        <f t="shared" si="21"/>
        <v>77.51</v>
      </c>
      <c r="L40" s="16"/>
      <c r="M40" s="16"/>
      <c r="N40" s="16"/>
      <c r="O40" s="17"/>
    </row>
    <row r="41" spans="1:15">
      <c r="A41" s="18"/>
      <c r="B41" s="22" t="s">
        <v>63</v>
      </c>
      <c r="C41" s="20">
        <v>5.8581</v>
      </c>
      <c r="D41" s="20">
        <v>4.2497</v>
      </c>
      <c r="E41" s="20">
        <v>0.0522</v>
      </c>
      <c r="F41" s="20">
        <v>4.1975</v>
      </c>
      <c r="G41" s="20">
        <v>1.6084</v>
      </c>
      <c r="H41" s="20">
        <v>0</v>
      </c>
      <c r="I41" s="20">
        <v>1.6084</v>
      </c>
      <c r="J41" s="33">
        <f t="shared" si="20"/>
        <v>55.24</v>
      </c>
      <c r="K41" s="20">
        <f>ROUND(E41*14.75+F41*8.75+H41*24.75+I41*24.75,2)</f>
        <v>77.31</v>
      </c>
      <c r="L41" s="34">
        <v>2130209</v>
      </c>
      <c r="M41" s="34">
        <v>502</v>
      </c>
      <c r="N41" s="34">
        <v>2001</v>
      </c>
      <c r="O41" s="19" t="s">
        <v>64</v>
      </c>
    </row>
    <row r="42" spans="1:15">
      <c r="A42" s="18"/>
      <c r="B42" s="24"/>
      <c r="C42" s="20">
        <v>0.115799999999999</v>
      </c>
      <c r="D42" s="20">
        <v>0.1158</v>
      </c>
      <c r="E42" s="20">
        <v>0</v>
      </c>
      <c r="F42" s="20">
        <v>0.1158</v>
      </c>
      <c r="G42" s="20">
        <v>0</v>
      </c>
      <c r="H42" s="20">
        <v>0</v>
      </c>
      <c r="I42" s="20">
        <v>0</v>
      </c>
      <c r="J42" s="33">
        <f t="shared" si="20"/>
        <v>1.51</v>
      </c>
      <c r="K42" s="20">
        <f t="shared" ref="K42:K47" si="22">ROUND(E42*4.75+F42*1.75+H42*14.75+I42*17.75,2)</f>
        <v>0.2</v>
      </c>
      <c r="L42" s="34">
        <v>2130209</v>
      </c>
      <c r="M42" s="34">
        <v>502</v>
      </c>
      <c r="N42" s="34">
        <v>2001</v>
      </c>
      <c r="O42" s="19" t="s">
        <v>65</v>
      </c>
    </row>
    <row r="43" spans="1:15">
      <c r="A43" s="21"/>
      <c r="B43" s="17" t="s">
        <v>66</v>
      </c>
      <c r="C43" s="16">
        <f t="shared" ref="C43:K43" si="23">C44+C45</f>
        <v>54.2694000000001</v>
      </c>
      <c r="D43" s="16">
        <f t="shared" si="23"/>
        <v>46.8172000000001</v>
      </c>
      <c r="E43" s="16">
        <f t="shared" si="23"/>
        <v>0.2098</v>
      </c>
      <c r="F43" s="16">
        <f t="shared" si="23"/>
        <v>46.6074000000001</v>
      </c>
      <c r="G43" s="16">
        <f t="shared" si="23"/>
        <v>7.4522</v>
      </c>
      <c r="H43" s="16">
        <f t="shared" si="23"/>
        <v>0</v>
      </c>
      <c r="I43" s="16">
        <f t="shared" si="23"/>
        <v>7.4522</v>
      </c>
      <c r="J43" s="16">
        <f t="shared" si="23"/>
        <v>609.68</v>
      </c>
      <c r="K43" s="16">
        <f t="shared" si="23"/>
        <v>217.97</v>
      </c>
      <c r="L43" s="16"/>
      <c r="M43" s="16"/>
      <c r="N43" s="16"/>
      <c r="O43" s="17"/>
    </row>
    <row r="44" spans="1:15">
      <c r="A44" s="18"/>
      <c r="B44" s="22" t="s">
        <v>67</v>
      </c>
      <c r="C44" s="20">
        <v>0.448</v>
      </c>
      <c r="D44" s="20">
        <v>0.2642</v>
      </c>
      <c r="E44" s="20">
        <v>0</v>
      </c>
      <c r="F44" s="20">
        <v>0.2642</v>
      </c>
      <c r="G44" s="20">
        <v>0.1838</v>
      </c>
      <c r="H44" s="20">
        <v>0</v>
      </c>
      <c r="I44" s="20">
        <v>0.1838</v>
      </c>
      <c r="J44" s="33">
        <f t="shared" ref="J44:J47" si="24">ROUND(E44*10+F44*13.036245,2)</f>
        <v>3.44</v>
      </c>
      <c r="K44" s="20">
        <f>ROUND(E44*14.75+F44*8.75+H44*24.75+I44*24.75,2)</f>
        <v>6.86</v>
      </c>
      <c r="L44" s="34">
        <v>2130209</v>
      </c>
      <c r="M44" s="34">
        <v>502</v>
      </c>
      <c r="N44" s="34">
        <v>2001</v>
      </c>
      <c r="O44" s="19" t="s">
        <v>68</v>
      </c>
    </row>
    <row r="45" spans="1:15">
      <c r="A45" s="18"/>
      <c r="B45" s="24"/>
      <c r="C45" s="20">
        <v>53.8214000000001</v>
      </c>
      <c r="D45" s="20">
        <v>46.5530000000001</v>
      </c>
      <c r="E45" s="20">
        <v>0.2098</v>
      </c>
      <c r="F45" s="20">
        <v>46.3432000000001</v>
      </c>
      <c r="G45" s="20">
        <v>7.2684</v>
      </c>
      <c r="H45" s="20">
        <v>0</v>
      </c>
      <c r="I45" s="20">
        <v>7.2684</v>
      </c>
      <c r="J45" s="33">
        <f t="shared" si="24"/>
        <v>606.24</v>
      </c>
      <c r="K45" s="20">
        <f t="shared" si="22"/>
        <v>211.11</v>
      </c>
      <c r="L45" s="34">
        <v>2130209</v>
      </c>
      <c r="M45" s="34">
        <v>502</v>
      </c>
      <c r="N45" s="34">
        <v>2001</v>
      </c>
      <c r="O45" s="19" t="s">
        <v>69</v>
      </c>
    </row>
    <row r="46" spans="1:15">
      <c r="A46" s="18"/>
      <c r="B46" s="19" t="s">
        <v>70</v>
      </c>
      <c r="C46" s="20">
        <v>64.0414000000001</v>
      </c>
      <c r="D46" s="20">
        <v>43.6794000000001</v>
      </c>
      <c r="E46" s="20">
        <v>1.5443</v>
      </c>
      <c r="F46" s="20">
        <v>42.1351000000001</v>
      </c>
      <c r="G46" s="20">
        <v>20.362</v>
      </c>
      <c r="H46" s="20">
        <v>0</v>
      </c>
      <c r="I46" s="20">
        <v>20.362</v>
      </c>
      <c r="J46" s="33">
        <f t="shared" si="24"/>
        <v>564.73</v>
      </c>
      <c r="K46" s="20">
        <f t="shared" si="22"/>
        <v>442.5</v>
      </c>
      <c r="L46" s="34">
        <v>2130209</v>
      </c>
      <c r="M46" s="34">
        <v>502</v>
      </c>
      <c r="N46" s="34">
        <v>2001</v>
      </c>
      <c r="O46" s="36"/>
    </row>
    <row r="47" spans="1:15">
      <c r="A47" s="18"/>
      <c r="B47" s="19" t="s">
        <v>71</v>
      </c>
      <c r="C47" s="20">
        <v>15.2713</v>
      </c>
      <c r="D47" s="20">
        <v>15.2713</v>
      </c>
      <c r="E47" s="20">
        <v>0.1505</v>
      </c>
      <c r="F47" s="20">
        <v>15.1208</v>
      </c>
      <c r="G47" s="20">
        <v>0</v>
      </c>
      <c r="H47" s="20">
        <v>0</v>
      </c>
      <c r="I47" s="20">
        <v>0</v>
      </c>
      <c r="J47" s="33">
        <f t="shared" si="24"/>
        <v>198.62</v>
      </c>
      <c r="K47" s="20">
        <f t="shared" si="22"/>
        <v>27.18</v>
      </c>
      <c r="L47" s="34">
        <v>2130209</v>
      </c>
      <c r="M47" s="34">
        <v>502</v>
      </c>
      <c r="N47" s="34">
        <v>2001</v>
      </c>
      <c r="O47" s="36"/>
    </row>
    <row r="48" spans="1:15">
      <c r="A48" s="17" t="s">
        <v>72</v>
      </c>
      <c r="B48" s="17" t="s">
        <v>73</v>
      </c>
      <c r="C48" s="16">
        <f t="shared" ref="C48:K48" si="25">SUM(C49:C58)</f>
        <v>461.1925</v>
      </c>
      <c r="D48" s="16">
        <f t="shared" si="25"/>
        <v>363.135</v>
      </c>
      <c r="E48" s="16">
        <f t="shared" si="25"/>
        <v>25.5181</v>
      </c>
      <c r="F48" s="16">
        <f t="shared" si="25"/>
        <v>337.6169</v>
      </c>
      <c r="G48" s="16">
        <f t="shared" si="25"/>
        <v>98.0575</v>
      </c>
      <c r="H48" s="16">
        <f t="shared" si="25"/>
        <v>5.873</v>
      </c>
      <c r="I48" s="16">
        <f t="shared" si="25"/>
        <v>92.1845</v>
      </c>
      <c r="J48" s="16">
        <f t="shared" si="25"/>
        <v>4656.44</v>
      </c>
      <c r="K48" s="16">
        <f t="shared" si="25"/>
        <v>2434.94</v>
      </c>
      <c r="L48" s="16"/>
      <c r="M48" s="16"/>
      <c r="N48" s="16"/>
      <c r="O48" s="35"/>
    </row>
    <row r="49" spans="1:15">
      <c r="A49" s="18"/>
      <c r="B49" s="19" t="s">
        <v>74</v>
      </c>
      <c r="C49" s="20">
        <v>20.2119</v>
      </c>
      <c r="D49" s="20">
        <v>19.0287</v>
      </c>
      <c r="E49" s="20">
        <v>11.7636</v>
      </c>
      <c r="F49" s="20">
        <v>7.2651</v>
      </c>
      <c r="G49" s="20">
        <v>1.1832</v>
      </c>
      <c r="H49" s="20">
        <v>0.1353</v>
      </c>
      <c r="I49" s="20">
        <v>1.0479</v>
      </c>
      <c r="J49" s="33">
        <f t="shared" ref="J49:J58" si="26">ROUND(E49*10+F49*13.036245,2)</f>
        <v>212.35</v>
      </c>
      <c r="K49" s="20">
        <f t="shared" ref="K49:K58" si="27">ROUND(E49*4.75+F49*1.75+H49*14.75+I49*17.75,2)</f>
        <v>89.19</v>
      </c>
      <c r="L49" s="34">
        <v>2130209</v>
      </c>
      <c r="M49" s="34">
        <v>502</v>
      </c>
      <c r="N49" s="34">
        <v>2001</v>
      </c>
      <c r="O49" s="36"/>
    </row>
    <row r="50" spans="1:15">
      <c r="A50" s="18"/>
      <c r="B50" s="19" t="s">
        <v>75</v>
      </c>
      <c r="C50" s="20">
        <v>3.7295</v>
      </c>
      <c r="D50" s="20">
        <v>3.7295</v>
      </c>
      <c r="E50" s="20">
        <v>0.2293</v>
      </c>
      <c r="F50" s="20">
        <v>3.5002</v>
      </c>
      <c r="G50" s="20">
        <v>0</v>
      </c>
      <c r="H50" s="20">
        <v>0</v>
      </c>
      <c r="I50" s="20">
        <v>0</v>
      </c>
      <c r="J50" s="33">
        <f t="shared" si="26"/>
        <v>47.92</v>
      </c>
      <c r="K50" s="20">
        <f t="shared" si="27"/>
        <v>7.21</v>
      </c>
      <c r="L50" s="34">
        <v>2130209</v>
      </c>
      <c r="M50" s="34">
        <v>502</v>
      </c>
      <c r="N50" s="34">
        <v>2001</v>
      </c>
      <c r="O50" s="36"/>
    </row>
    <row r="51" spans="1:15">
      <c r="A51" s="18"/>
      <c r="B51" s="19" t="s">
        <v>76</v>
      </c>
      <c r="C51" s="20">
        <v>0.5525</v>
      </c>
      <c r="D51" s="20">
        <v>0.5525</v>
      </c>
      <c r="E51" s="20">
        <v>0</v>
      </c>
      <c r="F51" s="20">
        <v>0.5525</v>
      </c>
      <c r="G51" s="20">
        <v>0</v>
      </c>
      <c r="H51" s="20">
        <v>0</v>
      </c>
      <c r="I51" s="20">
        <v>0</v>
      </c>
      <c r="J51" s="33">
        <f t="shared" si="26"/>
        <v>7.2</v>
      </c>
      <c r="K51" s="20">
        <f t="shared" si="27"/>
        <v>0.97</v>
      </c>
      <c r="L51" s="34">
        <v>2130209</v>
      </c>
      <c r="M51" s="34">
        <v>502</v>
      </c>
      <c r="N51" s="34">
        <v>2001</v>
      </c>
      <c r="O51" s="36"/>
    </row>
    <row r="52" spans="1:15">
      <c r="A52" s="18"/>
      <c r="B52" s="19" t="s">
        <v>77</v>
      </c>
      <c r="C52" s="20">
        <v>65.9865</v>
      </c>
      <c r="D52" s="20">
        <v>44.67</v>
      </c>
      <c r="E52" s="20">
        <v>0.4556</v>
      </c>
      <c r="F52" s="20">
        <v>44.2144</v>
      </c>
      <c r="G52" s="20">
        <v>21.3165</v>
      </c>
      <c r="H52" s="20">
        <v>0.052</v>
      </c>
      <c r="I52" s="20">
        <v>21.2645</v>
      </c>
      <c r="J52" s="33">
        <f t="shared" si="26"/>
        <v>580.95</v>
      </c>
      <c r="K52" s="20">
        <f t="shared" si="27"/>
        <v>457.75</v>
      </c>
      <c r="L52" s="34">
        <v>2130209</v>
      </c>
      <c r="M52" s="34">
        <v>502</v>
      </c>
      <c r="N52" s="34">
        <v>2001</v>
      </c>
      <c r="O52" s="36"/>
    </row>
    <row r="53" spans="1:15">
      <c r="A53" s="18"/>
      <c r="B53" s="19" t="s">
        <v>78</v>
      </c>
      <c r="C53" s="20">
        <v>96.2776</v>
      </c>
      <c r="D53" s="20">
        <v>68.3811</v>
      </c>
      <c r="E53" s="20">
        <v>6.0341</v>
      </c>
      <c r="F53" s="20">
        <v>62.347</v>
      </c>
      <c r="G53" s="20">
        <v>27.8965</v>
      </c>
      <c r="H53" s="20">
        <v>0.0308</v>
      </c>
      <c r="I53" s="20">
        <v>27.8657</v>
      </c>
      <c r="J53" s="33">
        <f t="shared" si="26"/>
        <v>873.11</v>
      </c>
      <c r="K53" s="20">
        <f t="shared" si="27"/>
        <v>632.84</v>
      </c>
      <c r="L53" s="34">
        <v>2130209</v>
      </c>
      <c r="M53" s="34">
        <v>502</v>
      </c>
      <c r="N53" s="34">
        <v>2001</v>
      </c>
      <c r="O53" s="36"/>
    </row>
    <row r="54" spans="1:15">
      <c r="A54" s="18"/>
      <c r="B54" s="19" t="s">
        <v>79</v>
      </c>
      <c r="C54" s="20">
        <v>42.5694</v>
      </c>
      <c r="D54" s="20">
        <v>37.0707</v>
      </c>
      <c r="E54" s="20">
        <v>0.5517</v>
      </c>
      <c r="F54" s="20">
        <v>36.519</v>
      </c>
      <c r="G54" s="20">
        <v>5.4987</v>
      </c>
      <c r="H54" s="20">
        <v>0</v>
      </c>
      <c r="I54" s="20">
        <v>5.4987</v>
      </c>
      <c r="J54" s="33">
        <f t="shared" si="26"/>
        <v>481.59</v>
      </c>
      <c r="K54" s="20">
        <f t="shared" si="27"/>
        <v>164.13</v>
      </c>
      <c r="L54" s="34">
        <v>2130209</v>
      </c>
      <c r="M54" s="34">
        <v>502</v>
      </c>
      <c r="N54" s="34">
        <v>2001</v>
      </c>
      <c r="O54" s="36"/>
    </row>
    <row r="55" spans="1:15">
      <c r="A55" s="18"/>
      <c r="B55" s="19" t="s">
        <v>80</v>
      </c>
      <c r="C55" s="20">
        <v>50.5088000000001</v>
      </c>
      <c r="D55" s="20">
        <v>37.3810000000001</v>
      </c>
      <c r="E55" s="20">
        <v>0.6906</v>
      </c>
      <c r="F55" s="20">
        <v>36.6904000000001</v>
      </c>
      <c r="G55" s="20">
        <v>13.1278</v>
      </c>
      <c r="H55" s="20">
        <v>0</v>
      </c>
      <c r="I55" s="20">
        <v>13.1278</v>
      </c>
      <c r="J55" s="33">
        <f t="shared" si="26"/>
        <v>485.21</v>
      </c>
      <c r="K55" s="20">
        <f t="shared" si="27"/>
        <v>300.51</v>
      </c>
      <c r="L55" s="34">
        <v>2130209</v>
      </c>
      <c r="M55" s="34">
        <v>502</v>
      </c>
      <c r="N55" s="34">
        <v>2001</v>
      </c>
      <c r="O55" s="36"/>
    </row>
    <row r="56" spans="1:15">
      <c r="A56" s="18"/>
      <c r="B56" s="19" t="s">
        <v>81</v>
      </c>
      <c r="C56" s="20">
        <v>63.7016000000001</v>
      </c>
      <c r="D56" s="20">
        <v>55.4748000000001</v>
      </c>
      <c r="E56" s="20">
        <v>2.8212</v>
      </c>
      <c r="F56" s="20">
        <v>52.6536000000001</v>
      </c>
      <c r="G56" s="20">
        <v>8.2268</v>
      </c>
      <c r="H56" s="20">
        <v>2.3856</v>
      </c>
      <c r="I56" s="20">
        <v>5.8412</v>
      </c>
      <c r="J56" s="33">
        <f t="shared" si="26"/>
        <v>714.62</v>
      </c>
      <c r="K56" s="20">
        <f t="shared" si="27"/>
        <v>244.41</v>
      </c>
      <c r="L56" s="34">
        <v>2130209</v>
      </c>
      <c r="M56" s="34">
        <v>502</v>
      </c>
      <c r="N56" s="34">
        <v>2001</v>
      </c>
      <c r="O56" s="36"/>
    </row>
    <row r="57" spans="1:15">
      <c r="A57" s="18"/>
      <c r="B57" s="19" t="s">
        <v>82</v>
      </c>
      <c r="C57" s="20">
        <v>50.2162</v>
      </c>
      <c r="D57" s="20">
        <v>39.7807</v>
      </c>
      <c r="E57" s="20">
        <v>1.7984</v>
      </c>
      <c r="F57" s="20">
        <v>37.9823</v>
      </c>
      <c r="G57" s="20">
        <v>10.4355</v>
      </c>
      <c r="H57" s="20">
        <v>3.2297</v>
      </c>
      <c r="I57" s="20">
        <v>7.2058</v>
      </c>
      <c r="J57" s="33">
        <f t="shared" si="26"/>
        <v>513.13</v>
      </c>
      <c r="K57" s="20">
        <f t="shared" si="27"/>
        <v>250.55</v>
      </c>
      <c r="L57" s="34">
        <v>2130209</v>
      </c>
      <c r="M57" s="34">
        <v>502</v>
      </c>
      <c r="N57" s="34">
        <v>2001</v>
      </c>
      <c r="O57" s="36"/>
    </row>
    <row r="58" spans="1:15">
      <c r="A58" s="18"/>
      <c r="B58" s="19" t="s">
        <v>83</v>
      </c>
      <c r="C58" s="20">
        <v>67.4385000000001</v>
      </c>
      <c r="D58" s="20">
        <v>57.0660000000001</v>
      </c>
      <c r="E58" s="20">
        <v>1.1736</v>
      </c>
      <c r="F58" s="20">
        <v>55.8924000000001</v>
      </c>
      <c r="G58" s="20">
        <v>10.3725</v>
      </c>
      <c r="H58" s="20">
        <v>0.0396</v>
      </c>
      <c r="I58" s="20">
        <v>10.3329</v>
      </c>
      <c r="J58" s="33">
        <f t="shared" si="26"/>
        <v>740.36</v>
      </c>
      <c r="K58" s="20">
        <f t="shared" si="27"/>
        <v>287.38</v>
      </c>
      <c r="L58" s="34">
        <v>2130209</v>
      </c>
      <c r="M58" s="34">
        <v>502</v>
      </c>
      <c r="N58" s="34">
        <v>2001</v>
      </c>
      <c r="O58" s="36"/>
    </row>
    <row r="59" spans="1:15">
      <c r="A59" s="25" t="s">
        <v>84</v>
      </c>
      <c r="B59" s="17" t="s">
        <v>85</v>
      </c>
      <c r="C59" s="16">
        <f>SUM(C60:C72)</f>
        <v>738.0418</v>
      </c>
      <c r="D59" s="16">
        <f t="shared" ref="D59:K59" si="28">SUM(D60:D72)</f>
        <v>545.2412</v>
      </c>
      <c r="E59" s="16">
        <f t="shared" si="28"/>
        <v>94.0958</v>
      </c>
      <c r="F59" s="16">
        <f t="shared" si="28"/>
        <v>451.1454</v>
      </c>
      <c r="G59" s="16">
        <f t="shared" si="28"/>
        <v>192.8006</v>
      </c>
      <c r="H59" s="16">
        <f t="shared" si="28"/>
        <v>46.8871</v>
      </c>
      <c r="I59" s="16">
        <f t="shared" si="28"/>
        <v>145.9135</v>
      </c>
      <c r="J59" s="16">
        <f t="shared" si="28"/>
        <v>6837.2</v>
      </c>
      <c r="K59" s="16">
        <f t="shared" si="28"/>
        <v>4541.66</v>
      </c>
      <c r="L59" s="16"/>
      <c r="M59" s="16"/>
      <c r="N59" s="16"/>
      <c r="O59" s="35"/>
    </row>
    <row r="60" ht="84" customHeight="true" spans="1:15">
      <c r="A60" s="26"/>
      <c r="B60" s="19" t="s">
        <v>86</v>
      </c>
      <c r="C60" s="20"/>
      <c r="D60" s="20"/>
      <c r="E60" s="20">
        <v>1.5213</v>
      </c>
      <c r="F60" s="20"/>
      <c r="G60" s="20"/>
      <c r="H60" s="20">
        <v>1.0162</v>
      </c>
      <c r="I60" s="20"/>
      <c r="J60" s="33">
        <f>ROUND(E60*10+F60*13.036245,2)+15</f>
        <v>30.21</v>
      </c>
      <c r="K60" s="20">
        <f>ROUND(E60*4.75+F60*1.75+H60*14.75+I60*17.75,2)+23.64</f>
        <v>45.86</v>
      </c>
      <c r="L60" s="34">
        <v>2130209</v>
      </c>
      <c r="M60" s="34">
        <v>502</v>
      </c>
      <c r="N60" s="34">
        <v>2001</v>
      </c>
      <c r="O60" s="37" t="s">
        <v>87</v>
      </c>
    </row>
    <row r="61" spans="1:15">
      <c r="A61" s="27"/>
      <c r="B61" s="19" t="s">
        <v>88</v>
      </c>
      <c r="C61" s="20">
        <v>0.679499999999999</v>
      </c>
      <c r="D61" s="20">
        <v>0.679499999999999</v>
      </c>
      <c r="E61" s="20">
        <v>0</v>
      </c>
      <c r="F61" s="20">
        <v>0.679499999999999</v>
      </c>
      <c r="G61" s="20">
        <v>0</v>
      </c>
      <c r="H61" s="20">
        <v>0</v>
      </c>
      <c r="I61" s="20">
        <v>0</v>
      </c>
      <c r="J61" s="33">
        <f t="shared" ref="J61:J72" si="29">ROUND(E61*10+F61*13.036245,2)</f>
        <v>8.86</v>
      </c>
      <c r="K61" s="20">
        <f t="shared" ref="K61:K72" si="30">ROUND(E61*4.75+F61*1.75+H61*14.75+I61*17.75,2)</f>
        <v>1.19</v>
      </c>
      <c r="L61" s="34">
        <v>2130209</v>
      </c>
      <c r="M61" s="34">
        <v>502</v>
      </c>
      <c r="N61" s="34">
        <v>2001</v>
      </c>
      <c r="O61" s="36"/>
    </row>
    <row r="62" spans="1:15">
      <c r="A62" s="27"/>
      <c r="B62" s="19" t="s">
        <v>89</v>
      </c>
      <c r="C62" s="20">
        <v>0.6482</v>
      </c>
      <c r="D62" s="20">
        <v>0.6482</v>
      </c>
      <c r="E62" s="20">
        <v>0</v>
      </c>
      <c r="F62" s="20">
        <v>0.6482</v>
      </c>
      <c r="G62" s="20">
        <v>0</v>
      </c>
      <c r="H62" s="20">
        <v>0</v>
      </c>
      <c r="I62" s="20">
        <v>0</v>
      </c>
      <c r="J62" s="33">
        <f t="shared" si="29"/>
        <v>8.45</v>
      </c>
      <c r="K62" s="20">
        <f t="shared" si="30"/>
        <v>1.13</v>
      </c>
      <c r="L62" s="34">
        <v>2130209</v>
      </c>
      <c r="M62" s="34">
        <v>502</v>
      </c>
      <c r="N62" s="34">
        <v>2001</v>
      </c>
      <c r="O62" s="36"/>
    </row>
    <row r="63" spans="1:15">
      <c r="A63" s="27"/>
      <c r="B63" s="19" t="s">
        <v>90</v>
      </c>
      <c r="C63" s="20">
        <v>1.8312</v>
      </c>
      <c r="D63" s="20">
        <v>1.8312</v>
      </c>
      <c r="E63" s="20">
        <v>0</v>
      </c>
      <c r="F63" s="20">
        <v>1.8312</v>
      </c>
      <c r="G63" s="20">
        <v>0</v>
      </c>
      <c r="H63" s="20">
        <v>0</v>
      </c>
      <c r="I63" s="20">
        <v>0</v>
      </c>
      <c r="J63" s="33">
        <f t="shared" si="29"/>
        <v>23.87</v>
      </c>
      <c r="K63" s="20">
        <f t="shared" si="30"/>
        <v>3.2</v>
      </c>
      <c r="L63" s="34">
        <v>2130209</v>
      </c>
      <c r="M63" s="34">
        <v>502</v>
      </c>
      <c r="N63" s="34">
        <v>2001</v>
      </c>
      <c r="O63" s="36"/>
    </row>
    <row r="64" spans="1:15">
      <c r="A64" s="27"/>
      <c r="B64" s="19" t="s">
        <v>91</v>
      </c>
      <c r="C64" s="20">
        <v>39.7786</v>
      </c>
      <c r="D64" s="20">
        <v>32.7618</v>
      </c>
      <c r="E64" s="20">
        <v>1.3432</v>
      </c>
      <c r="F64" s="20">
        <v>31.4186</v>
      </c>
      <c r="G64" s="20">
        <v>7.0168</v>
      </c>
      <c r="H64" s="20">
        <v>0.3317</v>
      </c>
      <c r="I64" s="20">
        <v>6.6851</v>
      </c>
      <c r="J64" s="33">
        <f t="shared" si="29"/>
        <v>423.01</v>
      </c>
      <c r="K64" s="20">
        <f t="shared" si="30"/>
        <v>184.92</v>
      </c>
      <c r="L64" s="34">
        <v>2130209</v>
      </c>
      <c r="M64" s="34">
        <v>502</v>
      </c>
      <c r="N64" s="34">
        <v>2001</v>
      </c>
      <c r="O64" s="36"/>
    </row>
    <row r="65" spans="1:15">
      <c r="A65" s="27"/>
      <c r="B65" s="19" t="s">
        <v>92</v>
      </c>
      <c r="C65" s="20">
        <v>91.6169</v>
      </c>
      <c r="D65" s="20">
        <v>65.3293000000001</v>
      </c>
      <c r="E65" s="20">
        <v>11.247</v>
      </c>
      <c r="F65" s="20">
        <v>54.0823000000001</v>
      </c>
      <c r="G65" s="20">
        <v>26.2876</v>
      </c>
      <c r="H65" s="20">
        <v>4.3388</v>
      </c>
      <c r="I65" s="20">
        <v>21.9488</v>
      </c>
      <c r="J65" s="33">
        <f t="shared" si="29"/>
        <v>817.5</v>
      </c>
      <c r="K65" s="20">
        <f t="shared" si="30"/>
        <v>601.66</v>
      </c>
      <c r="L65" s="34">
        <v>2130209</v>
      </c>
      <c r="M65" s="34">
        <v>502</v>
      </c>
      <c r="N65" s="34">
        <v>2001</v>
      </c>
      <c r="O65" s="36"/>
    </row>
    <row r="66" spans="1:15">
      <c r="A66" s="27"/>
      <c r="B66" s="19" t="s">
        <v>93</v>
      </c>
      <c r="C66" s="20">
        <v>87.6891</v>
      </c>
      <c r="D66" s="20">
        <v>44.808</v>
      </c>
      <c r="E66" s="20">
        <v>0.4347</v>
      </c>
      <c r="F66" s="20">
        <v>44.3733</v>
      </c>
      <c r="G66" s="20">
        <v>42.8811</v>
      </c>
      <c r="H66" s="20">
        <v>9.42669999999999</v>
      </c>
      <c r="I66" s="20">
        <v>33.4544</v>
      </c>
      <c r="J66" s="33">
        <f t="shared" si="29"/>
        <v>582.81</v>
      </c>
      <c r="K66" s="20">
        <f t="shared" si="30"/>
        <v>812.58</v>
      </c>
      <c r="L66" s="34">
        <v>2130209</v>
      </c>
      <c r="M66" s="34">
        <v>502</v>
      </c>
      <c r="N66" s="34">
        <v>2001</v>
      </c>
      <c r="O66" s="36"/>
    </row>
    <row r="67" spans="1:15">
      <c r="A67" s="27"/>
      <c r="B67" s="19" t="s">
        <v>94</v>
      </c>
      <c r="C67" s="20">
        <v>36.8471</v>
      </c>
      <c r="D67" s="20">
        <v>33.6417</v>
      </c>
      <c r="E67" s="20">
        <v>6.5001</v>
      </c>
      <c r="F67" s="20">
        <v>27.1416</v>
      </c>
      <c r="G67" s="20">
        <v>3.2054</v>
      </c>
      <c r="H67" s="20">
        <v>1.2186</v>
      </c>
      <c r="I67" s="20">
        <v>1.9868</v>
      </c>
      <c r="J67" s="33">
        <f t="shared" si="29"/>
        <v>418.83</v>
      </c>
      <c r="K67" s="20">
        <f t="shared" si="30"/>
        <v>131.61</v>
      </c>
      <c r="L67" s="34">
        <v>2130209</v>
      </c>
      <c r="M67" s="34">
        <v>502</v>
      </c>
      <c r="N67" s="34">
        <v>2001</v>
      </c>
      <c r="O67" s="36"/>
    </row>
    <row r="68" s="3" customFormat="true" ht="113.1" customHeight="true" spans="1:17">
      <c r="A68" s="27"/>
      <c r="B68" s="19" t="s">
        <v>95</v>
      </c>
      <c r="C68" s="18">
        <f>108.7363-C60</f>
        <v>108.7363</v>
      </c>
      <c r="D68" s="18">
        <v>55.5968</v>
      </c>
      <c r="E68" s="18">
        <f>16.0691-1.5213</f>
        <v>14.5478</v>
      </c>
      <c r="F68" s="18">
        <v>39.5277</v>
      </c>
      <c r="G68" s="18">
        <v>53.1395</v>
      </c>
      <c r="H68" s="18">
        <f>10.1012-1.0162</f>
        <v>9.085</v>
      </c>
      <c r="I68" s="18">
        <v>43.0383</v>
      </c>
      <c r="J68" s="39">
        <f t="shared" si="29"/>
        <v>660.77</v>
      </c>
      <c r="K68" s="18">
        <f t="shared" si="30"/>
        <v>1036.21</v>
      </c>
      <c r="L68" s="34">
        <v>2130209</v>
      </c>
      <c r="M68" s="34">
        <v>502</v>
      </c>
      <c r="N68" s="34">
        <v>2001</v>
      </c>
      <c r="O68" s="37" t="s">
        <v>96</v>
      </c>
      <c r="Q68" s="9"/>
    </row>
    <row r="69" spans="1:15">
      <c r="A69" s="27"/>
      <c r="B69" s="19" t="s">
        <v>97</v>
      </c>
      <c r="C69" s="20">
        <v>128.709</v>
      </c>
      <c r="D69" s="20">
        <v>127.0843</v>
      </c>
      <c r="E69" s="20">
        <v>26.3614</v>
      </c>
      <c r="F69" s="20">
        <v>100.7229</v>
      </c>
      <c r="G69" s="20">
        <v>1.6247</v>
      </c>
      <c r="H69" s="20">
        <v>0.9383</v>
      </c>
      <c r="I69" s="20">
        <v>0.6864</v>
      </c>
      <c r="J69" s="33">
        <f t="shared" si="29"/>
        <v>1576.66</v>
      </c>
      <c r="K69" s="20">
        <f t="shared" si="30"/>
        <v>327.51</v>
      </c>
      <c r="L69" s="34">
        <v>2130209</v>
      </c>
      <c r="M69" s="34">
        <v>502</v>
      </c>
      <c r="N69" s="34">
        <v>2001</v>
      </c>
      <c r="O69" s="36"/>
    </row>
    <row r="70" spans="1:15">
      <c r="A70" s="27"/>
      <c r="B70" s="19" t="s">
        <v>98</v>
      </c>
      <c r="C70" s="20">
        <v>50.1394</v>
      </c>
      <c r="D70" s="20">
        <v>42.8569</v>
      </c>
      <c r="E70" s="20">
        <v>5.8673</v>
      </c>
      <c r="F70" s="20">
        <v>36.9896</v>
      </c>
      <c r="G70" s="20">
        <v>7.2825</v>
      </c>
      <c r="H70" s="20">
        <v>1.8855</v>
      </c>
      <c r="I70" s="20">
        <v>5.397</v>
      </c>
      <c r="J70" s="33">
        <f t="shared" si="29"/>
        <v>540.88</v>
      </c>
      <c r="K70" s="20">
        <f t="shared" si="30"/>
        <v>216.21</v>
      </c>
      <c r="L70" s="34">
        <v>2130209</v>
      </c>
      <c r="M70" s="34">
        <v>502</v>
      </c>
      <c r="N70" s="34">
        <v>2001</v>
      </c>
      <c r="O70" s="36"/>
    </row>
    <row r="71" spans="1:15">
      <c r="A71" s="27"/>
      <c r="B71" s="19" t="s">
        <v>99</v>
      </c>
      <c r="C71" s="20">
        <v>84.2624</v>
      </c>
      <c r="D71" s="20">
        <v>55.6278</v>
      </c>
      <c r="E71" s="20">
        <v>19.8157</v>
      </c>
      <c r="F71" s="20">
        <v>35.8121</v>
      </c>
      <c r="G71" s="20">
        <v>28.6346</v>
      </c>
      <c r="H71" s="20">
        <v>16.4137</v>
      </c>
      <c r="I71" s="20">
        <v>12.2209</v>
      </c>
      <c r="J71" s="33">
        <f t="shared" si="29"/>
        <v>665.01</v>
      </c>
      <c r="K71" s="20">
        <f t="shared" si="30"/>
        <v>615.82</v>
      </c>
      <c r="L71" s="34">
        <v>2130209</v>
      </c>
      <c r="M71" s="34">
        <v>502</v>
      </c>
      <c r="N71" s="34">
        <v>2001</v>
      </c>
      <c r="O71" s="36"/>
    </row>
    <row r="72" spans="1:15">
      <c r="A72" s="23"/>
      <c r="B72" s="19" t="s">
        <v>100</v>
      </c>
      <c r="C72" s="20">
        <v>107.1041</v>
      </c>
      <c r="D72" s="20">
        <v>84.3757</v>
      </c>
      <c r="E72" s="20">
        <v>6.4573</v>
      </c>
      <c r="F72" s="20">
        <v>77.9184</v>
      </c>
      <c r="G72" s="20">
        <v>22.7284</v>
      </c>
      <c r="H72" s="20">
        <v>2.2326</v>
      </c>
      <c r="I72" s="20">
        <v>20.4958</v>
      </c>
      <c r="J72" s="33">
        <f t="shared" si="29"/>
        <v>1080.34</v>
      </c>
      <c r="K72" s="20">
        <f t="shared" si="30"/>
        <v>563.76</v>
      </c>
      <c r="L72" s="34">
        <v>2130209</v>
      </c>
      <c r="M72" s="34">
        <v>502</v>
      </c>
      <c r="N72" s="34">
        <v>2001</v>
      </c>
      <c r="O72" s="36"/>
    </row>
    <row r="73" spans="1:15">
      <c r="A73" s="17" t="s">
        <v>101</v>
      </c>
      <c r="B73" s="17" t="s">
        <v>102</v>
      </c>
      <c r="C73" s="16">
        <f t="shared" ref="C73:K73" si="31">C74+C77+C78+C79+C80+C81+C82+C83+C84+C85</f>
        <v>327.7354</v>
      </c>
      <c r="D73" s="16">
        <f t="shared" si="31"/>
        <v>196.689</v>
      </c>
      <c r="E73" s="16">
        <f t="shared" si="31"/>
        <v>29.9583</v>
      </c>
      <c r="F73" s="16">
        <f t="shared" si="31"/>
        <v>166.7307</v>
      </c>
      <c r="G73" s="16">
        <f t="shared" si="31"/>
        <v>131.0464</v>
      </c>
      <c r="H73" s="16">
        <f t="shared" si="31"/>
        <v>11.4435</v>
      </c>
      <c r="I73" s="16">
        <f t="shared" si="31"/>
        <v>119.6029</v>
      </c>
      <c r="J73" s="16">
        <f t="shared" si="31"/>
        <v>2473.14</v>
      </c>
      <c r="K73" s="16">
        <f t="shared" si="31"/>
        <v>2725.82</v>
      </c>
      <c r="L73" s="16"/>
      <c r="M73" s="16"/>
      <c r="N73" s="16"/>
      <c r="O73" s="35"/>
    </row>
    <row r="74" spans="1:15">
      <c r="A74" s="21"/>
      <c r="B74" s="17" t="s">
        <v>103</v>
      </c>
      <c r="C74" s="16">
        <f t="shared" ref="C74:K74" si="32">C75+C76</f>
        <v>3.745</v>
      </c>
      <c r="D74" s="16">
        <f t="shared" si="32"/>
        <v>0</v>
      </c>
      <c r="E74" s="16">
        <f t="shared" si="32"/>
        <v>0</v>
      </c>
      <c r="F74" s="16">
        <f t="shared" si="32"/>
        <v>0</v>
      </c>
      <c r="G74" s="16">
        <f t="shared" si="32"/>
        <v>3.745</v>
      </c>
      <c r="H74" s="16">
        <f t="shared" si="32"/>
        <v>0.0131</v>
      </c>
      <c r="I74" s="16">
        <f t="shared" si="32"/>
        <v>3.7319</v>
      </c>
      <c r="J74" s="16">
        <f t="shared" si="32"/>
        <v>0</v>
      </c>
      <c r="K74" s="16">
        <f t="shared" si="32"/>
        <v>66.43</v>
      </c>
      <c r="L74" s="16"/>
      <c r="M74" s="16"/>
      <c r="N74" s="16"/>
      <c r="O74" s="35"/>
    </row>
    <row r="75" spans="1:15">
      <c r="A75" s="18"/>
      <c r="B75" s="38" t="s">
        <v>104</v>
      </c>
      <c r="C75" s="20">
        <v>0.644</v>
      </c>
      <c r="D75" s="20"/>
      <c r="E75" s="20"/>
      <c r="F75" s="20"/>
      <c r="G75" s="20">
        <v>0.644</v>
      </c>
      <c r="H75" s="20"/>
      <c r="I75" s="20">
        <v>0.644</v>
      </c>
      <c r="J75" s="33">
        <f t="shared" ref="J75:J85" si="33">ROUND(E75*10+F75*13.036245,2)</f>
        <v>0</v>
      </c>
      <c r="K75" s="20">
        <f t="shared" ref="K75:K85" si="34">ROUND(E75*4.75+F75*1.75+H75*14.75+I75*17.75,2)</f>
        <v>11.43</v>
      </c>
      <c r="L75" s="34">
        <v>2130209</v>
      </c>
      <c r="M75" s="34">
        <v>502</v>
      </c>
      <c r="N75" s="34">
        <v>2001</v>
      </c>
      <c r="O75" s="19" t="s">
        <v>105</v>
      </c>
    </row>
    <row r="76" spans="1:15">
      <c r="A76" s="18"/>
      <c r="B76" s="38"/>
      <c r="C76" s="20">
        <v>3.101</v>
      </c>
      <c r="D76" s="20"/>
      <c r="E76" s="20"/>
      <c r="F76" s="20"/>
      <c r="G76" s="20">
        <v>3.101</v>
      </c>
      <c r="H76" s="20">
        <v>0.0131</v>
      </c>
      <c r="I76" s="20">
        <v>3.0879</v>
      </c>
      <c r="J76" s="33">
        <f t="shared" si="33"/>
        <v>0</v>
      </c>
      <c r="K76" s="20">
        <f t="shared" si="34"/>
        <v>55</v>
      </c>
      <c r="L76" s="34">
        <v>2130209</v>
      </c>
      <c r="M76" s="34">
        <v>502</v>
      </c>
      <c r="N76" s="34">
        <v>2001</v>
      </c>
      <c r="O76" s="19" t="s">
        <v>106</v>
      </c>
    </row>
    <row r="77" spans="1:15">
      <c r="A77" s="18"/>
      <c r="B77" s="19" t="s">
        <v>107</v>
      </c>
      <c r="C77" s="20">
        <v>0.899000000000004</v>
      </c>
      <c r="D77" s="20">
        <v>0</v>
      </c>
      <c r="E77" s="20">
        <v>0</v>
      </c>
      <c r="F77" s="20">
        <v>0</v>
      </c>
      <c r="G77" s="20">
        <v>0.899000000000004</v>
      </c>
      <c r="H77" s="20">
        <v>0</v>
      </c>
      <c r="I77" s="20">
        <v>0.899000000000004</v>
      </c>
      <c r="J77" s="33">
        <f t="shared" si="33"/>
        <v>0</v>
      </c>
      <c r="K77" s="20">
        <f t="shared" si="34"/>
        <v>15.96</v>
      </c>
      <c r="L77" s="34">
        <v>2130209</v>
      </c>
      <c r="M77" s="34">
        <v>502</v>
      </c>
      <c r="N77" s="34">
        <v>2001</v>
      </c>
      <c r="O77" s="40"/>
    </row>
    <row r="78" spans="1:15">
      <c r="A78" s="18"/>
      <c r="B78" s="19" t="s">
        <v>108</v>
      </c>
      <c r="C78" s="20">
        <v>5.1868</v>
      </c>
      <c r="D78" s="20">
        <v>2.3631</v>
      </c>
      <c r="E78" s="20">
        <v>0</v>
      </c>
      <c r="F78" s="20">
        <v>2.3631</v>
      </c>
      <c r="G78" s="20">
        <v>2.8237</v>
      </c>
      <c r="H78" s="20">
        <v>0</v>
      </c>
      <c r="I78" s="20">
        <v>2.8237</v>
      </c>
      <c r="J78" s="33">
        <f t="shared" si="33"/>
        <v>30.81</v>
      </c>
      <c r="K78" s="20">
        <f t="shared" si="34"/>
        <v>54.26</v>
      </c>
      <c r="L78" s="34">
        <v>2130209</v>
      </c>
      <c r="M78" s="34">
        <v>502</v>
      </c>
      <c r="N78" s="34">
        <v>2001</v>
      </c>
      <c r="O78" s="36"/>
    </row>
    <row r="79" spans="1:15">
      <c r="A79" s="18"/>
      <c r="B79" s="19" t="s">
        <v>109</v>
      </c>
      <c r="C79" s="20">
        <v>1.1182</v>
      </c>
      <c r="D79" s="20">
        <v>0.8708</v>
      </c>
      <c r="E79" s="20">
        <v>0.7921</v>
      </c>
      <c r="F79" s="20">
        <v>0.0787</v>
      </c>
      <c r="G79" s="20">
        <v>0.2474</v>
      </c>
      <c r="H79" s="20">
        <v>0.2474</v>
      </c>
      <c r="I79" s="20">
        <v>0</v>
      </c>
      <c r="J79" s="33">
        <f t="shared" si="33"/>
        <v>8.95</v>
      </c>
      <c r="K79" s="20">
        <f t="shared" si="34"/>
        <v>7.55</v>
      </c>
      <c r="L79" s="34">
        <v>2130209</v>
      </c>
      <c r="M79" s="34">
        <v>502</v>
      </c>
      <c r="N79" s="34">
        <v>2001</v>
      </c>
      <c r="O79" s="36"/>
    </row>
    <row r="80" spans="1:15">
      <c r="A80" s="18"/>
      <c r="B80" s="19" t="s">
        <v>110</v>
      </c>
      <c r="C80" s="20">
        <v>24.4518</v>
      </c>
      <c r="D80" s="20">
        <v>20.2071</v>
      </c>
      <c r="E80" s="20">
        <v>0.4631</v>
      </c>
      <c r="F80" s="20">
        <v>19.744</v>
      </c>
      <c r="G80" s="20">
        <v>4.2447</v>
      </c>
      <c r="H80" s="20">
        <v>0.7749</v>
      </c>
      <c r="I80" s="20">
        <v>3.4698</v>
      </c>
      <c r="J80" s="33">
        <f t="shared" si="33"/>
        <v>262.02</v>
      </c>
      <c r="K80" s="20">
        <f t="shared" si="34"/>
        <v>109.77</v>
      </c>
      <c r="L80" s="34">
        <v>2130209</v>
      </c>
      <c r="M80" s="34">
        <v>502</v>
      </c>
      <c r="N80" s="34">
        <v>2001</v>
      </c>
      <c r="O80" s="36"/>
    </row>
    <row r="81" spans="1:15">
      <c r="A81" s="18"/>
      <c r="B81" s="19" t="s">
        <v>111</v>
      </c>
      <c r="C81" s="20">
        <v>161.8335</v>
      </c>
      <c r="D81" s="20">
        <v>86.1633</v>
      </c>
      <c r="E81" s="20">
        <v>20.0807</v>
      </c>
      <c r="F81" s="20">
        <v>66.0826000000001</v>
      </c>
      <c r="G81" s="20">
        <v>75.6702000000001</v>
      </c>
      <c r="H81" s="20">
        <v>9.1947</v>
      </c>
      <c r="I81" s="20">
        <v>66.4755000000001</v>
      </c>
      <c r="J81" s="33">
        <f t="shared" si="33"/>
        <v>1062.28</v>
      </c>
      <c r="K81" s="20">
        <f t="shared" si="34"/>
        <v>1526.59</v>
      </c>
      <c r="L81" s="34">
        <v>2130209</v>
      </c>
      <c r="M81" s="34">
        <v>502</v>
      </c>
      <c r="N81" s="34">
        <v>2001</v>
      </c>
      <c r="O81" s="36"/>
    </row>
    <row r="82" spans="1:15">
      <c r="A82" s="18"/>
      <c r="B82" s="19" t="s">
        <v>112</v>
      </c>
      <c r="C82" s="20">
        <v>1.6731</v>
      </c>
      <c r="D82" s="20">
        <v>0</v>
      </c>
      <c r="E82" s="20">
        <v>0</v>
      </c>
      <c r="F82" s="20">
        <v>0</v>
      </c>
      <c r="G82" s="20">
        <v>1.6731</v>
      </c>
      <c r="H82" s="20">
        <v>0</v>
      </c>
      <c r="I82" s="20">
        <v>1.6731</v>
      </c>
      <c r="J82" s="33">
        <f t="shared" si="33"/>
        <v>0</v>
      </c>
      <c r="K82" s="20">
        <f t="shared" si="34"/>
        <v>29.7</v>
      </c>
      <c r="L82" s="34">
        <v>2130209</v>
      </c>
      <c r="M82" s="34">
        <v>502</v>
      </c>
      <c r="N82" s="34">
        <v>2001</v>
      </c>
      <c r="O82" s="36"/>
    </row>
    <row r="83" spans="1:15">
      <c r="A83" s="18"/>
      <c r="B83" s="19" t="s">
        <v>113</v>
      </c>
      <c r="C83" s="20">
        <v>50.6656</v>
      </c>
      <c r="D83" s="20">
        <v>35.8935</v>
      </c>
      <c r="E83" s="20">
        <v>4.9267</v>
      </c>
      <c r="F83" s="20">
        <v>30.9668</v>
      </c>
      <c r="G83" s="20">
        <v>14.7721</v>
      </c>
      <c r="H83" s="20">
        <v>0.4259</v>
      </c>
      <c r="I83" s="20">
        <v>14.3462</v>
      </c>
      <c r="J83" s="33">
        <f t="shared" si="33"/>
        <v>452.96</v>
      </c>
      <c r="K83" s="20">
        <f t="shared" si="34"/>
        <v>338.52</v>
      </c>
      <c r="L83" s="34">
        <v>2130209</v>
      </c>
      <c r="M83" s="34">
        <v>502</v>
      </c>
      <c r="N83" s="34">
        <v>2001</v>
      </c>
      <c r="O83" s="36"/>
    </row>
    <row r="84" spans="1:15">
      <c r="A84" s="18"/>
      <c r="B84" s="19" t="s">
        <v>114</v>
      </c>
      <c r="C84" s="20">
        <v>5.8288</v>
      </c>
      <c r="D84" s="20">
        <v>5.1804</v>
      </c>
      <c r="E84" s="20">
        <v>1.6119</v>
      </c>
      <c r="F84" s="20">
        <v>3.5685</v>
      </c>
      <c r="G84" s="20">
        <v>0.6484</v>
      </c>
      <c r="H84" s="20">
        <v>0.6353</v>
      </c>
      <c r="I84" s="20">
        <v>0.0131</v>
      </c>
      <c r="J84" s="33">
        <f t="shared" si="33"/>
        <v>62.64</v>
      </c>
      <c r="K84" s="20">
        <f t="shared" si="34"/>
        <v>23.5</v>
      </c>
      <c r="L84" s="34">
        <v>2130209</v>
      </c>
      <c r="M84" s="34">
        <v>502</v>
      </c>
      <c r="N84" s="34">
        <v>2001</v>
      </c>
      <c r="O84" s="36"/>
    </row>
    <row r="85" spans="1:15">
      <c r="A85" s="18"/>
      <c r="B85" s="19" t="s">
        <v>115</v>
      </c>
      <c r="C85" s="20">
        <v>72.3336</v>
      </c>
      <c r="D85" s="20">
        <v>46.0108</v>
      </c>
      <c r="E85" s="20">
        <v>2.0838</v>
      </c>
      <c r="F85" s="20">
        <v>43.927</v>
      </c>
      <c r="G85" s="20">
        <v>26.3228</v>
      </c>
      <c r="H85" s="20">
        <v>0.1522</v>
      </c>
      <c r="I85" s="20">
        <v>26.1706</v>
      </c>
      <c r="J85" s="33">
        <f t="shared" si="33"/>
        <v>593.48</v>
      </c>
      <c r="K85" s="20">
        <f t="shared" si="34"/>
        <v>553.54</v>
      </c>
      <c r="L85" s="34">
        <v>2130209</v>
      </c>
      <c r="M85" s="34">
        <v>502</v>
      </c>
      <c r="N85" s="34">
        <v>2001</v>
      </c>
      <c r="O85" s="36"/>
    </row>
    <row r="86" spans="1:15">
      <c r="A86" s="17" t="s">
        <v>116</v>
      </c>
      <c r="B86" s="17" t="s">
        <v>117</v>
      </c>
      <c r="C86" s="16">
        <f>C87+C91+C92+C93+C94+C95+C96+C97+C98</f>
        <v>469.9143</v>
      </c>
      <c r="D86" s="16">
        <f t="shared" ref="D86:K86" si="35">D87+D91+D92+D93+D94+D95+D96+D97+D98</f>
        <v>428.9386</v>
      </c>
      <c r="E86" s="16">
        <f t="shared" si="35"/>
        <v>14.4407</v>
      </c>
      <c r="F86" s="16">
        <f t="shared" si="35"/>
        <v>414.4979</v>
      </c>
      <c r="G86" s="16">
        <f t="shared" si="35"/>
        <v>40.9757</v>
      </c>
      <c r="H86" s="16">
        <f t="shared" si="35"/>
        <v>0.8364</v>
      </c>
      <c r="I86" s="16">
        <f t="shared" si="35"/>
        <v>40.1393</v>
      </c>
      <c r="J86" s="16">
        <f t="shared" si="35"/>
        <v>5547.89</v>
      </c>
      <c r="K86" s="16">
        <f t="shared" si="35"/>
        <v>1518.79</v>
      </c>
      <c r="L86" s="16"/>
      <c r="M86" s="16"/>
      <c r="N86" s="16"/>
      <c r="O86" s="35"/>
    </row>
    <row r="87" spans="1:15">
      <c r="A87" s="21"/>
      <c r="B87" s="17" t="s">
        <v>118</v>
      </c>
      <c r="C87" s="16">
        <f t="shared" ref="C87:K87" si="36">C88+C89+C90</f>
        <v>2.4606</v>
      </c>
      <c r="D87" s="16">
        <f t="shared" si="36"/>
        <v>2.062</v>
      </c>
      <c r="E87" s="16">
        <f t="shared" si="36"/>
        <v>2.062</v>
      </c>
      <c r="F87" s="16">
        <f t="shared" si="36"/>
        <v>0</v>
      </c>
      <c r="G87" s="16">
        <f t="shared" si="36"/>
        <v>0.3986</v>
      </c>
      <c r="H87" s="16">
        <f t="shared" si="36"/>
        <v>0.3986</v>
      </c>
      <c r="I87" s="16">
        <f t="shared" si="36"/>
        <v>0</v>
      </c>
      <c r="J87" s="16">
        <f t="shared" si="36"/>
        <v>20.62</v>
      </c>
      <c r="K87" s="16">
        <f t="shared" si="36"/>
        <v>15.68</v>
      </c>
      <c r="L87" s="16"/>
      <c r="M87" s="16"/>
      <c r="N87" s="16"/>
      <c r="O87" s="35"/>
    </row>
    <row r="88" spans="1:15">
      <c r="A88" s="18"/>
      <c r="B88" s="38" t="s">
        <v>119</v>
      </c>
      <c r="C88" s="20">
        <v>1.9498</v>
      </c>
      <c r="D88" s="20">
        <v>1.5512</v>
      </c>
      <c r="E88" s="20">
        <v>1.5512</v>
      </c>
      <c r="F88" s="20"/>
      <c r="G88" s="20">
        <v>0.3986</v>
      </c>
      <c r="H88" s="20">
        <v>0.3986</v>
      </c>
      <c r="I88" s="20"/>
      <c r="J88" s="33">
        <f t="shared" ref="J88:J97" si="37">ROUND(E88*10+F88*13.036245,2)</f>
        <v>15.51</v>
      </c>
      <c r="K88" s="20">
        <f t="shared" ref="K88:K99" si="38">ROUND(E88*4.75+F88*1.75+H88*14.75+I88*17.75,2)</f>
        <v>13.25</v>
      </c>
      <c r="L88" s="34">
        <v>2130209</v>
      </c>
      <c r="M88" s="34">
        <v>502</v>
      </c>
      <c r="N88" s="34">
        <v>2001</v>
      </c>
      <c r="O88" s="19" t="s">
        <v>120</v>
      </c>
    </row>
    <row r="89" spans="1:15">
      <c r="A89" s="18"/>
      <c r="B89" s="38"/>
      <c r="C89" s="20">
        <v>0.4335</v>
      </c>
      <c r="D89" s="20">
        <v>0.4335</v>
      </c>
      <c r="E89" s="20">
        <v>0.4335</v>
      </c>
      <c r="F89" s="20"/>
      <c r="G89" s="20"/>
      <c r="H89" s="20"/>
      <c r="I89" s="20"/>
      <c r="J89" s="33">
        <f t="shared" si="37"/>
        <v>4.34</v>
      </c>
      <c r="K89" s="20">
        <f t="shared" si="38"/>
        <v>2.06</v>
      </c>
      <c r="L89" s="34">
        <v>2130209</v>
      </c>
      <c r="M89" s="34">
        <v>502</v>
      </c>
      <c r="N89" s="34">
        <v>2001</v>
      </c>
      <c r="O89" s="19" t="s">
        <v>121</v>
      </c>
    </row>
    <row r="90" spans="1:15">
      <c r="A90" s="18"/>
      <c r="B90" s="38"/>
      <c r="C90" s="20">
        <v>0.0773</v>
      </c>
      <c r="D90" s="20">
        <v>0.0773</v>
      </c>
      <c r="E90" s="20">
        <v>0.0773</v>
      </c>
      <c r="F90" s="20"/>
      <c r="G90" s="20"/>
      <c r="H90" s="20"/>
      <c r="I90" s="20"/>
      <c r="J90" s="33">
        <f t="shared" si="37"/>
        <v>0.77</v>
      </c>
      <c r="K90" s="20">
        <f t="shared" si="38"/>
        <v>0.37</v>
      </c>
      <c r="L90" s="34">
        <v>2130209</v>
      </c>
      <c r="M90" s="34">
        <v>502</v>
      </c>
      <c r="N90" s="34">
        <v>2001</v>
      </c>
      <c r="O90" s="19" t="s">
        <v>122</v>
      </c>
    </row>
    <row r="91" spans="1:15">
      <c r="A91" s="18"/>
      <c r="B91" s="19" t="s">
        <v>123</v>
      </c>
      <c r="C91" s="20">
        <v>20.7527</v>
      </c>
      <c r="D91" s="20">
        <v>19.4324</v>
      </c>
      <c r="E91" s="20">
        <v>0.6426</v>
      </c>
      <c r="F91" s="20">
        <v>18.7898</v>
      </c>
      <c r="G91" s="20">
        <v>1.3203</v>
      </c>
      <c r="H91" s="20">
        <v>0.0438</v>
      </c>
      <c r="I91" s="20">
        <v>1.2765</v>
      </c>
      <c r="J91" s="33">
        <f t="shared" si="37"/>
        <v>251.37</v>
      </c>
      <c r="K91" s="20">
        <f t="shared" si="38"/>
        <v>59.24</v>
      </c>
      <c r="L91" s="34">
        <v>2130209</v>
      </c>
      <c r="M91" s="34">
        <v>502</v>
      </c>
      <c r="N91" s="34">
        <v>2001</v>
      </c>
      <c r="O91" s="40"/>
    </row>
    <row r="92" spans="1:15">
      <c r="A92" s="18"/>
      <c r="B92" s="19" t="s">
        <v>124</v>
      </c>
      <c r="C92" s="20">
        <v>1.1468</v>
      </c>
      <c r="D92" s="20">
        <v>1.1</v>
      </c>
      <c r="E92" s="20">
        <v>0.2331</v>
      </c>
      <c r="F92" s="20">
        <v>0.8669</v>
      </c>
      <c r="G92" s="20">
        <v>0.0468</v>
      </c>
      <c r="H92" s="20">
        <v>0</v>
      </c>
      <c r="I92" s="20">
        <v>0.0468</v>
      </c>
      <c r="J92" s="33">
        <f t="shared" si="37"/>
        <v>13.63</v>
      </c>
      <c r="K92" s="20">
        <f t="shared" si="38"/>
        <v>3.46</v>
      </c>
      <c r="L92" s="34">
        <v>2130209</v>
      </c>
      <c r="M92" s="34">
        <v>502</v>
      </c>
      <c r="N92" s="34">
        <v>2001</v>
      </c>
      <c r="O92" s="36"/>
    </row>
    <row r="93" spans="1:15">
      <c r="A93" s="18"/>
      <c r="B93" s="19" t="s">
        <v>125</v>
      </c>
      <c r="C93" s="20">
        <v>0.3396</v>
      </c>
      <c r="D93" s="20">
        <v>0.1924</v>
      </c>
      <c r="E93" s="20">
        <v>0.1614</v>
      </c>
      <c r="F93" s="20">
        <v>0.031</v>
      </c>
      <c r="G93" s="20">
        <v>0.1472</v>
      </c>
      <c r="H93" s="20">
        <v>0.1459</v>
      </c>
      <c r="I93" s="20">
        <v>0.0013</v>
      </c>
      <c r="J93" s="33">
        <f t="shared" si="37"/>
        <v>2.02</v>
      </c>
      <c r="K93" s="20">
        <f t="shared" si="38"/>
        <v>3</v>
      </c>
      <c r="L93" s="34">
        <v>2130209</v>
      </c>
      <c r="M93" s="34">
        <v>502</v>
      </c>
      <c r="N93" s="34">
        <v>2001</v>
      </c>
      <c r="O93" s="36"/>
    </row>
    <row r="94" spans="1:15">
      <c r="A94" s="18"/>
      <c r="B94" s="19" t="s">
        <v>126</v>
      </c>
      <c r="C94" s="20">
        <v>5.9396</v>
      </c>
      <c r="D94" s="20">
        <v>0.1049</v>
      </c>
      <c r="E94" s="20">
        <v>0</v>
      </c>
      <c r="F94" s="20">
        <v>0.1049</v>
      </c>
      <c r="G94" s="20">
        <v>5.8347</v>
      </c>
      <c r="H94" s="20">
        <v>0</v>
      </c>
      <c r="I94" s="20">
        <v>5.8347</v>
      </c>
      <c r="J94" s="33">
        <f t="shared" si="37"/>
        <v>1.37</v>
      </c>
      <c r="K94" s="20">
        <f t="shared" si="38"/>
        <v>103.75</v>
      </c>
      <c r="L94" s="34">
        <v>2130209</v>
      </c>
      <c r="M94" s="34">
        <v>502</v>
      </c>
      <c r="N94" s="34">
        <v>2001</v>
      </c>
      <c r="O94" s="36"/>
    </row>
    <row r="95" spans="1:15">
      <c r="A95" s="18"/>
      <c r="B95" s="19" t="s">
        <v>127</v>
      </c>
      <c r="C95" s="20">
        <v>31.9298</v>
      </c>
      <c r="D95" s="20">
        <v>31.4709</v>
      </c>
      <c r="E95" s="20">
        <v>0.4284</v>
      </c>
      <c r="F95" s="20">
        <v>31.0425</v>
      </c>
      <c r="G95" s="20">
        <v>0.4589</v>
      </c>
      <c r="H95" s="20">
        <v>0.019</v>
      </c>
      <c r="I95" s="20">
        <v>0.4399</v>
      </c>
      <c r="J95" s="33">
        <f t="shared" si="37"/>
        <v>408.96</v>
      </c>
      <c r="K95" s="20">
        <f t="shared" si="38"/>
        <v>64.45</v>
      </c>
      <c r="L95" s="34">
        <v>2130209</v>
      </c>
      <c r="M95" s="34">
        <v>502</v>
      </c>
      <c r="N95" s="34">
        <v>2001</v>
      </c>
      <c r="O95" s="36"/>
    </row>
    <row r="96" spans="1:15">
      <c r="A96" s="18"/>
      <c r="B96" s="19" t="s">
        <v>128</v>
      </c>
      <c r="C96" s="20">
        <v>10.1643</v>
      </c>
      <c r="D96" s="20">
        <v>8.415</v>
      </c>
      <c r="E96" s="20">
        <v>0.0684</v>
      </c>
      <c r="F96" s="20">
        <v>8.3466</v>
      </c>
      <c r="G96" s="20">
        <v>1.7493</v>
      </c>
      <c r="H96" s="20">
        <v>0</v>
      </c>
      <c r="I96" s="20">
        <v>1.7493</v>
      </c>
      <c r="J96" s="33">
        <f t="shared" si="37"/>
        <v>109.49</v>
      </c>
      <c r="K96" s="20">
        <f t="shared" si="38"/>
        <v>45.98</v>
      </c>
      <c r="L96" s="34">
        <v>2130209</v>
      </c>
      <c r="M96" s="34">
        <v>502</v>
      </c>
      <c r="N96" s="34">
        <v>2001</v>
      </c>
      <c r="O96" s="36"/>
    </row>
    <row r="97" spans="1:15">
      <c r="A97" s="18"/>
      <c r="B97" s="19" t="s">
        <v>129</v>
      </c>
      <c r="C97" s="20">
        <v>174.5701</v>
      </c>
      <c r="D97" s="20">
        <v>157.6058</v>
      </c>
      <c r="E97" s="20">
        <v>2.5615</v>
      </c>
      <c r="F97" s="20">
        <v>155.0443</v>
      </c>
      <c r="G97" s="20">
        <v>16.9643</v>
      </c>
      <c r="H97" s="20">
        <v>0</v>
      </c>
      <c r="I97" s="20">
        <v>16.9643</v>
      </c>
      <c r="J97" s="33">
        <f t="shared" si="37"/>
        <v>2046.81</v>
      </c>
      <c r="K97" s="20">
        <f t="shared" si="38"/>
        <v>584.61</v>
      </c>
      <c r="L97" s="34">
        <v>2130209</v>
      </c>
      <c r="M97" s="34">
        <v>502</v>
      </c>
      <c r="N97" s="34">
        <v>2001</v>
      </c>
      <c r="O97" s="36"/>
    </row>
    <row r="98" spans="1:15">
      <c r="A98" s="18"/>
      <c r="B98" s="19" t="s">
        <v>130</v>
      </c>
      <c r="C98" s="20">
        <v>222.6108</v>
      </c>
      <c r="D98" s="20">
        <v>208.5552</v>
      </c>
      <c r="E98" s="20">
        <v>8.2833</v>
      </c>
      <c r="F98" s="20">
        <v>200.2719</v>
      </c>
      <c r="G98" s="20">
        <v>14.0556</v>
      </c>
      <c r="H98" s="20">
        <v>0.2291</v>
      </c>
      <c r="I98" s="20">
        <v>13.8265</v>
      </c>
      <c r="J98" s="33">
        <f>ROUND(E98*10+F98*13.036245,2)-0.01</f>
        <v>2693.62</v>
      </c>
      <c r="K98" s="20">
        <f t="shared" si="38"/>
        <v>638.62</v>
      </c>
      <c r="L98" s="34">
        <v>2130209</v>
      </c>
      <c r="M98" s="34">
        <v>502</v>
      </c>
      <c r="N98" s="34">
        <v>2001</v>
      </c>
      <c r="O98" s="36"/>
    </row>
    <row r="99" spans="1:15">
      <c r="A99" s="17" t="s">
        <v>131</v>
      </c>
      <c r="B99" s="17" t="s">
        <v>132</v>
      </c>
      <c r="C99" s="16">
        <f>C100+C101+C102+C103</f>
        <v>511.4425</v>
      </c>
      <c r="D99" s="16">
        <f t="shared" ref="D99:J99" si="39">D100+D101+D102+D103</f>
        <v>408.9037</v>
      </c>
      <c r="E99" s="16">
        <f t="shared" si="39"/>
        <v>34.4308</v>
      </c>
      <c r="F99" s="16">
        <f t="shared" si="39"/>
        <v>374.4729</v>
      </c>
      <c r="G99" s="16">
        <f t="shared" si="39"/>
        <v>102.5388</v>
      </c>
      <c r="H99" s="16">
        <f t="shared" si="39"/>
        <v>2.5153</v>
      </c>
      <c r="I99" s="16">
        <f t="shared" si="39"/>
        <v>100.0235</v>
      </c>
      <c r="J99" s="16">
        <f t="shared" si="39"/>
        <v>5226.03</v>
      </c>
      <c r="K99" s="16">
        <f t="shared" si="38"/>
        <v>2631.39</v>
      </c>
      <c r="L99" s="16"/>
      <c r="M99" s="16"/>
      <c r="N99" s="16"/>
      <c r="O99" s="35"/>
    </row>
    <row r="100" spans="1:15">
      <c r="A100" s="18"/>
      <c r="B100" s="19" t="s">
        <v>133</v>
      </c>
      <c r="C100" s="20">
        <v>96.5911000000001</v>
      </c>
      <c r="D100" s="20">
        <v>75.8252000000001</v>
      </c>
      <c r="E100" s="20">
        <v>8.75679999999999</v>
      </c>
      <c r="F100" s="20">
        <v>67.0684000000001</v>
      </c>
      <c r="G100" s="20">
        <v>20.7659</v>
      </c>
      <c r="H100" s="20">
        <v>1.4343</v>
      </c>
      <c r="I100" s="20">
        <v>19.3316</v>
      </c>
      <c r="J100" s="33">
        <f t="shared" ref="J100:J103" si="40">ROUND(E100*10+F100*13.036245,2)</f>
        <v>961.89</v>
      </c>
      <c r="K100" s="20">
        <f t="shared" ref="K100:K103" si="41">ROUND(E100*4.75+F100*1.75+H100*14.75+I100*17.75,2)</f>
        <v>523.26</v>
      </c>
      <c r="L100" s="34">
        <v>2130209</v>
      </c>
      <c r="M100" s="34">
        <v>502</v>
      </c>
      <c r="N100" s="34">
        <v>2001</v>
      </c>
      <c r="O100" s="36"/>
    </row>
    <row r="101" spans="1:15">
      <c r="A101" s="18"/>
      <c r="B101" s="19" t="s">
        <v>134</v>
      </c>
      <c r="C101" s="20">
        <v>49.7132</v>
      </c>
      <c r="D101" s="20">
        <v>49.7132</v>
      </c>
      <c r="E101" s="20">
        <v>8.9099</v>
      </c>
      <c r="F101" s="20">
        <v>40.8033</v>
      </c>
      <c r="G101" s="20">
        <v>0</v>
      </c>
      <c r="H101" s="20">
        <v>0</v>
      </c>
      <c r="I101" s="20">
        <v>0</v>
      </c>
      <c r="J101" s="33">
        <f t="shared" si="40"/>
        <v>621.02</v>
      </c>
      <c r="K101" s="20">
        <f t="shared" si="41"/>
        <v>113.73</v>
      </c>
      <c r="L101" s="34">
        <v>2130209</v>
      </c>
      <c r="M101" s="34">
        <v>502</v>
      </c>
      <c r="N101" s="34">
        <v>2001</v>
      </c>
      <c r="O101" s="36"/>
    </row>
    <row r="102" spans="1:15">
      <c r="A102" s="18"/>
      <c r="B102" s="19" t="s">
        <v>135</v>
      </c>
      <c r="C102" s="20">
        <v>178.406</v>
      </c>
      <c r="D102" s="20">
        <v>110.3409</v>
      </c>
      <c r="E102" s="20">
        <v>0.9443</v>
      </c>
      <c r="F102" s="20">
        <v>109.3966</v>
      </c>
      <c r="G102" s="20">
        <v>68.0651000000001</v>
      </c>
      <c r="H102" s="20">
        <v>1.081</v>
      </c>
      <c r="I102" s="20">
        <v>66.9841000000001</v>
      </c>
      <c r="J102" s="33">
        <f t="shared" si="40"/>
        <v>1435.56</v>
      </c>
      <c r="K102" s="20">
        <f t="shared" si="41"/>
        <v>1400.84</v>
      </c>
      <c r="L102" s="34">
        <v>2130209</v>
      </c>
      <c r="M102" s="34">
        <v>502</v>
      </c>
      <c r="N102" s="34">
        <v>2001</v>
      </c>
      <c r="O102" s="36"/>
    </row>
    <row r="103" spans="1:15">
      <c r="A103" s="18"/>
      <c r="B103" s="19" t="s">
        <v>136</v>
      </c>
      <c r="C103" s="20">
        <v>186.7322</v>
      </c>
      <c r="D103" s="20">
        <v>173.0244</v>
      </c>
      <c r="E103" s="20">
        <v>15.8198</v>
      </c>
      <c r="F103" s="20">
        <v>157.2046</v>
      </c>
      <c r="G103" s="20">
        <v>13.7078</v>
      </c>
      <c r="H103" s="20">
        <v>0</v>
      </c>
      <c r="I103" s="20">
        <v>13.7078</v>
      </c>
      <c r="J103" s="33">
        <f t="shared" si="40"/>
        <v>2207.56</v>
      </c>
      <c r="K103" s="20">
        <f t="shared" si="41"/>
        <v>593.57</v>
      </c>
      <c r="L103" s="34">
        <v>2130209</v>
      </c>
      <c r="M103" s="34">
        <v>502</v>
      </c>
      <c r="N103" s="34">
        <v>2001</v>
      </c>
      <c r="O103" s="36"/>
    </row>
    <row r="104" spans="1:15">
      <c r="A104" s="17" t="s">
        <v>137</v>
      </c>
      <c r="B104" s="17" t="s">
        <v>138</v>
      </c>
      <c r="C104" s="16">
        <f>C105+C106+C107+C108+C109+C110+C111</f>
        <v>394.2869</v>
      </c>
      <c r="D104" s="16">
        <f t="shared" ref="D104:K104" si="42">D105+D106+D107+D108+D109+D110+D111</f>
        <v>342.2326</v>
      </c>
      <c r="E104" s="16">
        <f t="shared" si="42"/>
        <v>5.7379</v>
      </c>
      <c r="F104" s="16">
        <f t="shared" si="42"/>
        <v>336.4947</v>
      </c>
      <c r="G104" s="16">
        <f t="shared" si="42"/>
        <v>52.0543</v>
      </c>
      <c r="H104" s="16">
        <f t="shared" si="42"/>
        <v>0.96</v>
      </c>
      <c r="I104" s="16">
        <f t="shared" si="42"/>
        <v>51.0943</v>
      </c>
      <c r="J104" s="16">
        <f t="shared" si="42"/>
        <v>4444</v>
      </c>
      <c r="K104" s="16">
        <f t="shared" si="42"/>
        <v>1537.2</v>
      </c>
      <c r="L104" s="16"/>
      <c r="M104" s="16"/>
      <c r="N104" s="16"/>
      <c r="O104" s="35"/>
    </row>
    <row r="105" s="4" customFormat="true" spans="1:15">
      <c r="A105" s="18"/>
      <c r="B105" s="19" t="s">
        <v>139</v>
      </c>
      <c r="C105" s="20">
        <v>2.0872</v>
      </c>
      <c r="D105" s="20">
        <v>0.4313</v>
      </c>
      <c r="E105" s="20">
        <v>0</v>
      </c>
      <c r="F105" s="20">
        <v>0.4313</v>
      </c>
      <c r="G105" s="20">
        <v>1.6559</v>
      </c>
      <c r="H105" s="20">
        <v>0.0506</v>
      </c>
      <c r="I105" s="20">
        <v>1.6053</v>
      </c>
      <c r="J105" s="33">
        <v>5.62</v>
      </c>
      <c r="K105" s="33">
        <v>30</v>
      </c>
      <c r="L105" s="34">
        <v>2130209</v>
      </c>
      <c r="M105" s="34">
        <v>502</v>
      </c>
      <c r="N105" s="34">
        <v>2001</v>
      </c>
      <c r="O105" s="41" t="s">
        <v>140</v>
      </c>
    </row>
    <row r="106" spans="1:15">
      <c r="A106" s="18"/>
      <c r="B106" s="19" t="s">
        <v>141</v>
      </c>
      <c r="C106" s="20">
        <v>22.641</v>
      </c>
      <c r="D106" s="20">
        <v>2.5579</v>
      </c>
      <c r="E106" s="20">
        <v>0</v>
      </c>
      <c r="F106" s="20">
        <v>2.5579</v>
      </c>
      <c r="G106" s="20">
        <v>20.0831</v>
      </c>
      <c r="H106" s="20">
        <v>0.123</v>
      </c>
      <c r="I106" s="20">
        <v>19.9601</v>
      </c>
      <c r="J106" s="33">
        <f t="shared" ref="J106:J110" si="43">ROUND(E106*10+F106*13.036245,2)</f>
        <v>33.35</v>
      </c>
      <c r="K106" s="20">
        <f t="shared" ref="K106:K111" si="44">ROUND(E106*4.75+F106*1.75+H106*14.75+I106*17.75,2)</f>
        <v>360.58</v>
      </c>
      <c r="L106" s="34">
        <v>2130209</v>
      </c>
      <c r="M106" s="34">
        <v>502</v>
      </c>
      <c r="N106" s="34">
        <v>2001</v>
      </c>
      <c r="O106" s="36"/>
    </row>
    <row r="107" spans="1:15">
      <c r="A107" s="18"/>
      <c r="B107" s="19" t="s">
        <v>142</v>
      </c>
      <c r="C107" s="20">
        <v>1.8406</v>
      </c>
      <c r="D107" s="20">
        <v>1.6885</v>
      </c>
      <c r="E107" s="20">
        <v>0</v>
      </c>
      <c r="F107" s="20">
        <v>1.6885</v>
      </c>
      <c r="G107" s="20">
        <v>0.1521</v>
      </c>
      <c r="H107" s="20">
        <v>0</v>
      </c>
      <c r="I107" s="20">
        <v>0.1521</v>
      </c>
      <c r="J107" s="33">
        <f t="shared" si="43"/>
        <v>22.01</v>
      </c>
      <c r="K107" s="20">
        <f t="shared" si="44"/>
        <v>5.65</v>
      </c>
      <c r="L107" s="34">
        <v>2130209</v>
      </c>
      <c r="M107" s="34">
        <v>502</v>
      </c>
      <c r="N107" s="34">
        <v>2001</v>
      </c>
      <c r="O107" s="36"/>
    </row>
    <row r="108" spans="1:15">
      <c r="A108" s="18"/>
      <c r="B108" s="19" t="s">
        <v>143</v>
      </c>
      <c r="C108" s="20">
        <v>0.0617</v>
      </c>
      <c r="D108" s="20">
        <v>0.0617</v>
      </c>
      <c r="E108" s="20">
        <v>0.0408</v>
      </c>
      <c r="F108" s="20">
        <v>0.0209</v>
      </c>
      <c r="G108" s="20">
        <v>0</v>
      </c>
      <c r="H108" s="20">
        <v>0</v>
      </c>
      <c r="I108" s="20">
        <v>0</v>
      </c>
      <c r="J108" s="33">
        <f t="shared" si="43"/>
        <v>0.68</v>
      </c>
      <c r="K108" s="20">
        <f t="shared" si="44"/>
        <v>0.23</v>
      </c>
      <c r="L108" s="34">
        <v>2130209</v>
      </c>
      <c r="M108" s="34">
        <v>502</v>
      </c>
      <c r="N108" s="34">
        <v>2001</v>
      </c>
      <c r="O108" s="36"/>
    </row>
    <row r="109" spans="1:15">
      <c r="A109" s="18"/>
      <c r="B109" s="19" t="s">
        <v>144</v>
      </c>
      <c r="C109" s="20">
        <v>0.0391</v>
      </c>
      <c r="D109" s="20">
        <v>0</v>
      </c>
      <c r="E109" s="20">
        <v>0</v>
      </c>
      <c r="F109" s="20">
        <v>0</v>
      </c>
      <c r="G109" s="20">
        <v>0.0391</v>
      </c>
      <c r="H109" s="20">
        <v>0</v>
      </c>
      <c r="I109" s="20">
        <v>0.0391</v>
      </c>
      <c r="J109" s="33">
        <f t="shared" si="43"/>
        <v>0</v>
      </c>
      <c r="K109" s="20">
        <f t="shared" si="44"/>
        <v>0.69</v>
      </c>
      <c r="L109" s="34">
        <v>2130209</v>
      </c>
      <c r="M109" s="34">
        <v>502</v>
      </c>
      <c r="N109" s="34">
        <v>2001</v>
      </c>
      <c r="O109" s="36"/>
    </row>
    <row r="110" spans="1:15">
      <c r="A110" s="18"/>
      <c r="B110" s="19" t="s">
        <v>145</v>
      </c>
      <c r="C110" s="20">
        <v>78.2308000000002</v>
      </c>
      <c r="D110" s="20">
        <v>69.7753000000002</v>
      </c>
      <c r="E110" s="20">
        <v>2.6504</v>
      </c>
      <c r="F110" s="20">
        <v>67.1249000000002</v>
      </c>
      <c r="G110" s="20">
        <v>8.4555</v>
      </c>
      <c r="H110" s="20">
        <v>0.5308</v>
      </c>
      <c r="I110" s="20">
        <v>7.9247</v>
      </c>
      <c r="J110" s="33">
        <f t="shared" si="43"/>
        <v>901.56</v>
      </c>
      <c r="K110" s="20">
        <f t="shared" si="44"/>
        <v>278.55</v>
      </c>
      <c r="L110" s="34">
        <v>2130209</v>
      </c>
      <c r="M110" s="34">
        <v>502</v>
      </c>
      <c r="N110" s="34">
        <v>2001</v>
      </c>
      <c r="O110" s="36"/>
    </row>
    <row r="111" spans="1:15">
      <c r="A111" s="18"/>
      <c r="B111" s="19" t="s">
        <v>146</v>
      </c>
      <c r="C111" s="20">
        <v>289.3865</v>
      </c>
      <c r="D111" s="20">
        <v>267.7179</v>
      </c>
      <c r="E111" s="20">
        <v>3.0467</v>
      </c>
      <c r="F111" s="20">
        <v>264.6712</v>
      </c>
      <c r="G111" s="20">
        <v>21.6686</v>
      </c>
      <c r="H111" s="20">
        <v>0.2556</v>
      </c>
      <c r="I111" s="20">
        <v>21.413</v>
      </c>
      <c r="J111" s="33">
        <f>ROUND(E111*10+F111*13.036245,2)-0.01</f>
        <v>3480.78</v>
      </c>
      <c r="K111" s="20">
        <f t="shared" si="44"/>
        <v>861.5</v>
      </c>
      <c r="L111" s="34">
        <v>2130209</v>
      </c>
      <c r="M111" s="34">
        <v>502</v>
      </c>
      <c r="N111" s="34">
        <v>2001</v>
      </c>
      <c r="O111" s="36"/>
    </row>
    <row r="112" spans="1:15">
      <c r="A112" s="17" t="s">
        <v>147</v>
      </c>
      <c r="B112" s="17" t="s">
        <v>148</v>
      </c>
      <c r="C112" s="16">
        <f>C113+C117+C118+C119+C120+C121+C122+C123+C124+C125+C126+C127</f>
        <v>724.9672</v>
      </c>
      <c r="D112" s="16">
        <f t="shared" ref="D112:K112" si="45">D113+D117+D118+D119+D120+D121+D122+D123+D124+D125+D126+D127</f>
        <v>576.8317</v>
      </c>
      <c r="E112" s="16">
        <f t="shared" si="45"/>
        <v>118.8478</v>
      </c>
      <c r="F112" s="16">
        <f t="shared" si="45"/>
        <v>457.9839</v>
      </c>
      <c r="G112" s="16">
        <f t="shared" si="45"/>
        <v>148.1355</v>
      </c>
      <c r="H112" s="16">
        <f t="shared" si="45"/>
        <v>46.7277</v>
      </c>
      <c r="I112" s="16">
        <f t="shared" si="45"/>
        <v>101.4078</v>
      </c>
      <c r="J112" s="16">
        <f t="shared" si="45"/>
        <v>7158.87</v>
      </c>
      <c r="K112" s="16">
        <f t="shared" si="45"/>
        <v>3855.22</v>
      </c>
      <c r="L112" s="16"/>
      <c r="M112" s="16"/>
      <c r="N112" s="16"/>
      <c r="O112" s="16"/>
    </row>
    <row r="113" spans="1:15">
      <c r="A113" s="21"/>
      <c r="B113" s="17" t="s">
        <v>149</v>
      </c>
      <c r="C113" s="16">
        <f>C114+C115+C116</f>
        <v>60.3506</v>
      </c>
      <c r="D113" s="16">
        <f t="shared" ref="D113:K113" si="46">D114+D115+D116</f>
        <v>49.6403</v>
      </c>
      <c r="E113" s="16">
        <f t="shared" si="46"/>
        <v>42.8156</v>
      </c>
      <c r="F113" s="16">
        <f t="shared" si="46"/>
        <v>6.8247</v>
      </c>
      <c r="G113" s="16">
        <f t="shared" si="46"/>
        <v>10.7103</v>
      </c>
      <c r="H113" s="16">
        <f t="shared" si="46"/>
        <v>10.3986</v>
      </c>
      <c r="I113" s="16">
        <f t="shared" si="46"/>
        <v>0.3117</v>
      </c>
      <c r="J113" s="16">
        <f t="shared" si="46"/>
        <v>517.12</v>
      </c>
      <c r="K113" s="16">
        <f t="shared" si="46"/>
        <v>374.23</v>
      </c>
      <c r="L113" s="16"/>
      <c r="M113" s="16"/>
      <c r="N113" s="16"/>
      <c r="O113" s="35"/>
    </row>
    <row r="114" spans="1:15">
      <c r="A114" s="18"/>
      <c r="B114" s="38" t="s">
        <v>150</v>
      </c>
      <c r="C114" s="20">
        <v>24.5728</v>
      </c>
      <c r="D114" s="20">
        <v>16.2335</v>
      </c>
      <c r="E114" s="20">
        <v>10.1742</v>
      </c>
      <c r="F114" s="20">
        <v>6.0593</v>
      </c>
      <c r="G114" s="20">
        <v>8.3393</v>
      </c>
      <c r="H114" s="20">
        <v>8.2314</v>
      </c>
      <c r="I114" s="20">
        <v>0.1079</v>
      </c>
      <c r="J114" s="33">
        <f t="shared" ref="J114:J127" si="47">ROUND(E114*10+F114*13.036245,2)</f>
        <v>180.73</v>
      </c>
      <c r="K114" s="20">
        <f t="shared" ref="K114:K127" si="48">ROUND(E114*4.75+F114*1.75+H114*14.75+I114*17.75,2)</f>
        <v>182.26</v>
      </c>
      <c r="L114" s="34">
        <v>2130209</v>
      </c>
      <c r="M114" s="34">
        <v>502</v>
      </c>
      <c r="N114" s="34">
        <v>2001</v>
      </c>
      <c r="O114" s="19" t="s">
        <v>151</v>
      </c>
    </row>
    <row r="115" spans="1:15">
      <c r="A115" s="18"/>
      <c r="B115" s="38"/>
      <c r="C115" s="20">
        <v>4.3867</v>
      </c>
      <c r="D115" s="20">
        <v>2.0157</v>
      </c>
      <c r="E115" s="20">
        <v>2.0157</v>
      </c>
      <c r="F115" s="20"/>
      <c r="G115" s="20">
        <v>2.371</v>
      </c>
      <c r="H115" s="20">
        <v>2.1672</v>
      </c>
      <c r="I115" s="20">
        <v>0.2038</v>
      </c>
      <c r="J115" s="33">
        <f t="shared" si="47"/>
        <v>20.16</v>
      </c>
      <c r="K115" s="20">
        <f t="shared" si="48"/>
        <v>45.16</v>
      </c>
      <c r="L115" s="34">
        <v>2130209</v>
      </c>
      <c r="M115" s="34">
        <v>502</v>
      </c>
      <c r="N115" s="34">
        <v>2001</v>
      </c>
      <c r="O115" s="19" t="s">
        <v>152</v>
      </c>
    </row>
    <row r="116" ht="24" spans="1:15">
      <c r="A116" s="18"/>
      <c r="B116" s="38"/>
      <c r="C116" s="20">
        <v>31.3911</v>
      </c>
      <c r="D116" s="20">
        <v>31.3911</v>
      </c>
      <c r="E116" s="20">
        <v>30.6257</v>
      </c>
      <c r="F116" s="20">
        <v>0.7654</v>
      </c>
      <c r="G116" s="20"/>
      <c r="H116" s="20"/>
      <c r="I116" s="20"/>
      <c r="J116" s="33">
        <f t="shared" si="47"/>
        <v>316.23</v>
      </c>
      <c r="K116" s="20">
        <f t="shared" si="48"/>
        <v>146.81</v>
      </c>
      <c r="L116" s="34">
        <v>2130209</v>
      </c>
      <c r="M116" s="34">
        <v>502</v>
      </c>
      <c r="N116" s="34">
        <v>2001</v>
      </c>
      <c r="O116" s="19" t="s">
        <v>153</v>
      </c>
    </row>
    <row r="117" spans="1:15">
      <c r="A117" s="18"/>
      <c r="B117" s="19" t="s">
        <v>154</v>
      </c>
      <c r="C117" s="20">
        <v>17.4459</v>
      </c>
      <c r="D117" s="20">
        <v>7.6577</v>
      </c>
      <c r="E117" s="20">
        <v>0</v>
      </c>
      <c r="F117" s="20">
        <v>7.6577</v>
      </c>
      <c r="G117" s="20">
        <v>9.7882</v>
      </c>
      <c r="H117" s="20">
        <v>0</v>
      </c>
      <c r="I117" s="20">
        <v>9.7882</v>
      </c>
      <c r="J117" s="33">
        <f t="shared" si="47"/>
        <v>99.83</v>
      </c>
      <c r="K117" s="20">
        <f t="shared" si="48"/>
        <v>187.14</v>
      </c>
      <c r="L117" s="34">
        <v>2130209</v>
      </c>
      <c r="M117" s="34">
        <v>502</v>
      </c>
      <c r="N117" s="34">
        <v>2001</v>
      </c>
      <c r="O117" s="36"/>
    </row>
    <row r="118" spans="1:15">
      <c r="A118" s="18"/>
      <c r="B118" s="19" t="s">
        <v>155</v>
      </c>
      <c r="C118" s="20">
        <v>38.7871</v>
      </c>
      <c r="D118" s="20">
        <v>32.3663</v>
      </c>
      <c r="E118" s="20">
        <v>0.9072</v>
      </c>
      <c r="F118" s="20">
        <v>31.4591</v>
      </c>
      <c r="G118" s="20">
        <v>6.4208</v>
      </c>
      <c r="H118" s="20">
        <v>5.0147</v>
      </c>
      <c r="I118" s="20">
        <v>1.4061</v>
      </c>
      <c r="J118" s="33">
        <f t="shared" si="47"/>
        <v>419.18</v>
      </c>
      <c r="K118" s="20">
        <f t="shared" si="48"/>
        <v>158.29</v>
      </c>
      <c r="L118" s="34">
        <v>2130209</v>
      </c>
      <c r="M118" s="34">
        <v>502</v>
      </c>
      <c r="N118" s="34">
        <v>2001</v>
      </c>
      <c r="O118" s="36"/>
    </row>
    <row r="119" spans="1:15">
      <c r="A119" s="18"/>
      <c r="B119" s="19" t="s">
        <v>156</v>
      </c>
      <c r="C119" s="20">
        <v>74.3804000000001</v>
      </c>
      <c r="D119" s="20">
        <v>58.1979000000001</v>
      </c>
      <c r="E119" s="20">
        <v>19.0268</v>
      </c>
      <c r="F119" s="20">
        <v>39.1711000000001</v>
      </c>
      <c r="G119" s="20">
        <v>16.1825</v>
      </c>
      <c r="H119" s="20">
        <v>1.758</v>
      </c>
      <c r="I119" s="20">
        <v>14.4245</v>
      </c>
      <c r="J119" s="33">
        <f t="shared" si="47"/>
        <v>700.91</v>
      </c>
      <c r="K119" s="20">
        <f t="shared" si="48"/>
        <v>440.89</v>
      </c>
      <c r="L119" s="34">
        <v>2130209</v>
      </c>
      <c r="M119" s="34">
        <v>502</v>
      </c>
      <c r="N119" s="34">
        <v>2001</v>
      </c>
      <c r="O119" s="36"/>
    </row>
    <row r="120" spans="1:15">
      <c r="A120" s="18"/>
      <c r="B120" s="19" t="s">
        <v>157</v>
      </c>
      <c r="C120" s="20">
        <v>78.9605</v>
      </c>
      <c r="D120" s="20">
        <v>67.3782</v>
      </c>
      <c r="E120" s="20">
        <v>6.9489</v>
      </c>
      <c r="F120" s="20">
        <v>60.4293</v>
      </c>
      <c r="G120" s="20">
        <v>11.5823</v>
      </c>
      <c r="H120" s="20">
        <v>2.462</v>
      </c>
      <c r="I120" s="20">
        <v>9.12029999999999</v>
      </c>
      <c r="J120" s="33">
        <f t="shared" si="47"/>
        <v>857.26</v>
      </c>
      <c r="K120" s="20">
        <f t="shared" si="48"/>
        <v>336.96</v>
      </c>
      <c r="L120" s="34">
        <v>2130209</v>
      </c>
      <c r="M120" s="34">
        <v>502</v>
      </c>
      <c r="N120" s="34">
        <v>2001</v>
      </c>
      <c r="O120" s="36"/>
    </row>
    <row r="121" spans="1:15">
      <c r="A121" s="18"/>
      <c r="B121" s="19" t="s">
        <v>158</v>
      </c>
      <c r="C121" s="20">
        <v>65.7305</v>
      </c>
      <c r="D121" s="20">
        <v>44.919</v>
      </c>
      <c r="E121" s="20">
        <v>1.0536</v>
      </c>
      <c r="F121" s="20">
        <v>43.8654</v>
      </c>
      <c r="G121" s="20">
        <v>20.8115</v>
      </c>
      <c r="H121" s="20">
        <v>1.0881</v>
      </c>
      <c r="I121" s="20">
        <v>19.7234</v>
      </c>
      <c r="J121" s="33">
        <f t="shared" si="47"/>
        <v>582.38</v>
      </c>
      <c r="K121" s="20">
        <f t="shared" si="48"/>
        <v>447.91</v>
      </c>
      <c r="L121" s="34">
        <v>2130209</v>
      </c>
      <c r="M121" s="34">
        <v>502</v>
      </c>
      <c r="N121" s="34">
        <v>2001</v>
      </c>
      <c r="O121" s="36"/>
    </row>
    <row r="122" spans="1:15">
      <c r="A122" s="18"/>
      <c r="B122" s="19" t="s">
        <v>159</v>
      </c>
      <c r="C122" s="20">
        <v>53.9596</v>
      </c>
      <c r="D122" s="20">
        <v>27.5846</v>
      </c>
      <c r="E122" s="20">
        <v>0.406600000000001</v>
      </c>
      <c r="F122" s="20">
        <v>27.178</v>
      </c>
      <c r="G122" s="20">
        <v>26.375</v>
      </c>
      <c r="H122" s="20">
        <v>3.5338</v>
      </c>
      <c r="I122" s="20">
        <v>22.8412</v>
      </c>
      <c r="J122" s="33">
        <f t="shared" si="47"/>
        <v>358.37</v>
      </c>
      <c r="K122" s="20">
        <f t="shared" si="48"/>
        <v>507.05</v>
      </c>
      <c r="L122" s="34">
        <v>2130209</v>
      </c>
      <c r="M122" s="34">
        <v>502</v>
      </c>
      <c r="N122" s="34">
        <v>2001</v>
      </c>
      <c r="O122" s="36"/>
    </row>
    <row r="123" spans="1:15">
      <c r="A123" s="18"/>
      <c r="B123" s="19" t="s">
        <v>160</v>
      </c>
      <c r="C123" s="20">
        <v>108.552</v>
      </c>
      <c r="D123" s="20">
        <v>97.9320000000001</v>
      </c>
      <c r="E123" s="20">
        <v>12.4503</v>
      </c>
      <c r="F123" s="20">
        <v>85.4817000000001</v>
      </c>
      <c r="G123" s="20">
        <v>10.62</v>
      </c>
      <c r="H123" s="20">
        <v>8.7743</v>
      </c>
      <c r="I123" s="20">
        <v>1.8457</v>
      </c>
      <c r="J123" s="33">
        <f t="shared" si="47"/>
        <v>1238.86</v>
      </c>
      <c r="K123" s="20">
        <f t="shared" si="48"/>
        <v>370.91</v>
      </c>
      <c r="L123" s="34">
        <v>2130209</v>
      </c>
      <c r="M123" s="34">
        <v>502</v>
      </c>
      <c r="N123" s="34">
        <v>2001</v>
      </c>
      <c r="O123" s="36"/>
    </row>
    <row r="124" spans="1:15">
      <c r="A124" s="18"/>
      <c r="B124" s="19" t="s">
        <v>161</v>
      </c>
      <c r="C124" s="20">
        <v>85.3355</v>
      </c>
      <c r="D124" s="20">
        <v>78.4015</v>
      </c>
      <c r="E124" s="20">
        <v>22.744</v>
      </c>
      <c r="F124" s="20">
        <v>55.6575</v>
      </c>
      <c r="G124" s="20">
        <v>6.934</v>
      </c>
      <c r="H124" s="20">
        <v>3.1819</v>
      </c>
      <c r="I124" s="20">
        <v>3.7521</v>
      </c>
      <c r="J124" s="33">
        <f t="shared" si="47"/>
        <v>953</v>
      </c>
      <c r="K124" s="20">
        <f t="shared" si="48"/>
        <v>318.97</v>
      </c>
      <c r="L124" s="34">
        <v>2130209</v>
      </c>
      <c r="M124" s="34">
        <v>502</v>
      </c>
      <c r="N124" s="34">
        <v>2001</v>
      </c>
      <c r="O124" s="36"/>
    </row>
    <row r="125" spans="1:15">
      <c r="A125" s="18"/>
      <c r="B125" s="19" t="s">
        <v>162</v>
      </c>
      <c r="C125" s="20">
        <v>27.8197</v>
      </c>
      <c r="D125" s="20">
        <v>23.6336</v>
      </c>
      <c r="E125" s="20">
        <v>1.6791</v>
      </c>
      <c r="F125" s="20">
        <v>21.9545</v>
      </c>
      <c r="G125" s="20">
        <v>4.1861</v>
      </c>
      <c r="H125" s="20">
        <v>0.8158</v>
      </c>
      <c r="I125" s="20">
        <v>3.3703</v>
      </c>
      <c r="J125" s="33">
        <f t="shared" si="47"/>
        <v>303</v>
      </c>
      <c r="K125" s="20">
        <f t="shared" si="48"/>
        <v>118.25</v>
      </c>
      <c r="L125" s="34">
        <v>2130209</v>
      </c>
      <c r="M125" s="34">
        <v>502</v>
      </c>
      <c r="N125" s="34">
        <v>2001</v>
      </c>
      <c r="O125" s="36"/>
    </row>
    <row r="126" spans="1:15">
      <c r="A126" s="18"/>
      <c r="B126" s="19" t="s">
        <v>163</v>
      </c>
      <c r="C126" s="20">
        <v>63.9763000000001</v>
      </c>
      <c r="D126" s="20">
        <v>44.6602000000001</v>
      </c>
      <c r="E126" s="20">
        <v>8.7276</v>
      </c>
      <c r="F126" s="20">
        <v>35.9326000000001</v>
      </c>
      <c r="G126" s="20">
        <v>19.3161</v>
      </c>
      <c r="H126" s="20">
        <v>9.6752</v>
      </c>
      <c r="I126" s="20">
        <v>9.6409</v>
      </c>
      <c r="J126" s="33">
        <f t="shared" si="47"/>
        <v>555.7</v>
      </c>
      <c r="K126" s="20">
        <f t="shared" si="48"/>
        <v>418.17</v>
      </c>
      <c r="L126" s="34">
        <v>2130209</v>
      </c>
      <c r="M126" s="34">
        <v>502</v>
      </c>
      <c r="N126" s="34">
        <v>2001</v>
      </c>
      <c r="O126" s="36"/>
    </row>
    <row r="127" spans="1:15">
      <c r="A127" s="18"/>
      <c r="B127" s="19" t="s">
        <v>164</v>
      </c>
      <c r="C127" s="20">
        <v>49.6691000000001</v>
      </c>
      <c r="D127" s="20">
        <v>44.4604000000001</v>
      </c>
      <c r="E127" s="20">
        <v>2.0881</v>
      </c>
      <c r="F127" s="20">
        <v>42.3723000000001</v>
      </c>
      <c r="G127" s="20">
        <v>5.2087</v>
      </c>
      <c r="H127" s="20">
        <v>0.0252999999999997</v>
      </c>
      <c r="I127" s="20">
        <v>5.1834</v>
      </c>
      <c r="J127" s="33">
        <f t="shared" si="47"/>
        <v>573.26</v>
      </c>
      <c r="K127" s="20">
        <f t="shared" si="48"/>
        <v>176.45</v>
      </c>
      <c r="L127" s="34">
        <v>2130209</v>
      </c>
      <c r="M127" s="34">
        <v>502</v>
      </c>
      <c r="N127" s="34">
        <v>2001</v>
      </c>
      <c r="O127" s="36"/>
    </row>
    <row r="128" spans="1:15">
      <c r="A128" s="17" t="s">
        <v>165</v>
      </c>
      <c r="B128" s="17" t="s">
        <v>166</v>
      </c>
      <c r="C128" s="16">
        <f>C129+C130+C131+C132+C133+C134+C136+C135+C137+C138+C139</f>
        <v>663.6804</v>
      </c>
      <c r="D128" s="16">
        <f t="shared" ref="D128:K128" si="49">D129+D130+D131+D132+D133+D134+D136+D135+D137+D138+D139</f>
        <v>518.0594</v>
      </c>
      <c r="E128" s="16">
        <f t="shared" si="49"/>
        <v>76.8103</v>
      </c>
      <c r="F128" s="16">
        <f t="shared" si="49"/>
        <v>441.2491</v>
      </c>
      <c r="G128" s="16">
        <f t="shared" si="49"/>
        <v>145.621</v>
      </c>
      <c r="H128" s="16">
        <f t="shared" si="49"/>
        <v>47.146</v>
      </c>
      <c r="I128" s="16">
        <f t="shared" si="49"/>
        <v>98.475</v>
      </c>
      <c r="J128" s="16">
        <f t="shared" si="49"/>
        <v>6520.34</v>
      </c>
      <c r="K128" s="16">
        <f t="shared" si="49"/>
        <v>3580.38</v>
      </c>
      <c r="L128" s="16"/>
      <c r="M128" s="16"/>
      <c r="N128" s="16"/>
      <c r="O128" s="35"/>
    </row>
    <row r="129" spans="1:15">
      <c r="A129" s="18"/>
      <c r="B129" s="19" t="s">
        <v>167</v>
      </c>
      <c r="C129" s="20">
        <v>31.8017</v>
      </c>
      <c r="D129" s="20">
        <v>23.9876</v>
      </c>
      <c r="E129" s="20">
        <v>0.0271</v>
      </c>
      <c r="F129" s="20">
        <v>23.9605</v>
      </c>
      <c r="G129" s="20">
        <v>7.8141</v>
      </c>
      <c r="H129" s="20">
        <v>0</v>
      </c>
      <c r="I129" s="20">
        <v>7.8141</v>
      </c>
      <c r="J129" s="33">
        <f t="shared" ref="J129:J139" si="50">ROUND(E129*10+F129*13.036245,2)</f>
        <v>312.63</v>
      </c>
      <c r="K129" s="20">
        <f t="shared" ref="K129:K139" si="51">ROUND(E129*4.75+F129*1.75+H129*14.75+I129*17.75,2)</f>
        <v>180.76</v>
      </c>
      <c r="L129" s="34">
        <v>2130209</v>
      </c>
      <c r="M129" s="34">
        <v>502</v>
      </c>
      <c r="N129" s="34">
        <v>2001</v>
      </c>
      <c r="O129" s="36"/>
    </row>
    <row r="130" spans="1:15">
      <c r="A130" s="18"/>
      <c r="B130" s="19" t="s">
        <v>168</v>
      </c>
      <c r="C130" s="20">
        <v>59.4716</v>
      </c>
      <c r="D130" s="20">
        <v>42.6996</v>
      </c>
      <c r="E130" s="20">
        <v>4.3873</v>
      </c>
      <c r="F130" s="20">
        <v>38.3123</v>
      </c>
      <c r="G130" s="20">
        <v>16.772</v>
      </c>
      <c r="H130" s="20">
        <v>5.2799</v>
      </c>
      <c r="I130" s="20">
        <v>11.4921</v>
      </c>
      <c r="J130" s="33">
        <f t="shared" si="50"/>
        <v>543.32</v>
      </c>
      <c r="K130" s="20">
        <f t="shared" si="51"/>
        <v>369.75</v>
      </c>
      <c r="L130" s="34">
        <v>2130209</v>
      </c>
      <c r="M130" s="34">
        <v>502</v>
      </c>
      <c r="N130" s="34">
        <v>2001</v>
      </c>
      <c r="O130" s="36"/>
    </row>
    <row r="131" spans="1:15">
      <c r="A131" s="18"/>
      <c r="B131" s="19" t="s">
        <v>169</v>
      </c>
      <c r="C131" s="20">
        <v>89.3623</v>
      </c>
      <c r="D131" s="20">
        <v>83.091</v>
      </c>
      <c r="E131" s="20">
        <v>15.7878</v>
      </c>
      <c r="F131" s="20">
        <v>67.3032</v>
      </c>
      <c r="G131" s="20">
        <v>6.2713</v>
      </c>
      <c r="H131" s="20">
        <v>1.2092</v>
      </c>
      <c r="I131" s="20">
        <v>5.0621</v>
      </c>
      <c r="J131" s="33">
        <f t="shared" si="50"/>
        <v>1035.26</v>
      </c>
      <c r="K131" s="20">
        <f t="shared" si="51"/>
        <v>300.46</v>
      </c>
      <c r="L131" s="34">
        <v>2130209</v>
      </c>
      <c r="M131" s="34">
        <v>502</v>
      </c>
      <c r="N131" s="34">
        <v>2001</v>
      </c>
      <c r="O131" s="36"/>
    </row>
    <row r="132" spans="1:15">
      <c r="A132" s="18"/>
      <c r="B132" s="19" t="s">
        <v>170</v>
      </c>
      <c r="C132" s="20">
        <v>81.8195</v>
      </c>
      <c r="D132" s="20">
        <v>70.3449</v>
      </c>
      <c r="E132" s="20">
        <v>0.7573</v>
      </c>
      <c r="F132" s="20">
        <v>69.5876</v>
      </c>
      <c r="G132" s="20">
        <v>11.4746</v>
      </c>
      <c r="H132" s="20">
        <v>0.5744</v>
      </c>
      <c r="I132" s="20">
        <v>10.9002</v>
      </c>
      <c r="J132" s="33">
        <f t="shared" si="50"/>
        <v>914.73</v>
      </c>
      <c r="K132" s="20">
        <f t="shared" si="51"/>
        <v>327.33</v>
      </c>
      <c r="L132" s="34">
        <v>2130209</v>
      </c>
      <c r="M132" s="34">
        <v>502</v>
      </c>
      <c r="N132" s="34">
        <v>2001</v>
      </c>
      <c r="O132" s="36"/>
    </row>
    <row r="133" spans="1:15">
      <c r="A133" s="18"/>
      <c r="B133" s="19" t="s">
        <v>171</v>
      </c>
      <c r="C133" s="20">
        <v>56.1069</v>
      </c>
      <c r="D133" s="20">
        <v>48.14</v>
      </c>
      <c r="E133" s="20">
        <v>0.0893</v>
      </c>
      <c r="F133" s="20">
        <v>48.0507</v>
      </c>
      <c r="G133" s="20">
        <v>7.9669</v>
      </c>
      <c r="H133" s="20">
        <v>0.5975</v>
      </c>
      <c r="I133" s="20">
        <v>7.3694</v>
      </c>
      <c r="J133" s="33">
        <f t="shared" si="50"/>
        <v>627.29</v>
      </c>
      <c r="K133" s="20">
        <f t="shared" si="51"/>
        <v>224.13</v>
      </c>
      <c r="L133" s="34">
        <v>2130209</v>
      </c>
      <c r="M133" s="34">
        <v>502</v>
      </c>
      <c r="N133" s="34">
        <v>2001</v>
      </c>
      <c r="O133" s="36"/>
    </row>
    <row r="134" spans="1:15">
      <c r="A134" s="18"/>
      <c r="B134" s="19" t="s">
        <v>172</v>
      </c>
      <c r="C134" s="20">
        <v>90.0194</v>
      </c>
      <c r="D134" s="20">
        <v>60.2409</v>
      </c>
      <c r="E134" s="20">
        <v>32.6014</v>
      </c>
      <c r="F134" s="20">
        <v>27.6395</v>
      </c>
      <c r="G134" s="20">
        <v>29.7785</v>
      </c>
      <c r="H134" s="20">
        <v>6.1956</v>
      </c>
      <c r="I134" s="20">
        <v>23.5829</v>
      </c>
      <c r="J134" s="33">
        <f t="shared" si="50"/>
        <v>686.33</v>
      </c>
      <c r="K134" s="20">
        <f t="shared" si="51"/>
        <v>713.21</v>
      </c>
      <c r="L134" s="34">
        <v>2130209</v>
      </c>
      <c r="M134" s="34">
        <v>502</v>
      </c>
      <c r="N134" s="34">
        <v>2001</v>
      </c>
      <c r="O134" s="36"/>
    </row>
    <row r="135" spans="1:15">
      <c r="A135" s="18"/>
      <c r="B135" s="19" t="s">
        <v>173</v>
      </c>
      <c r="C135" s="20">
        <v>11.2334</v>
      </c>
      <c r="D135" s="20">
        <v>7.4698</v>
      </c>
      <c r="E135" s="20">
        <v>0.0354</v>
      </c>
      <c r="F135" s="20">
        <v>7.4344</v>
      </c>
      <c r="G135" s="20">
        <v>3.7636</v>
      </c>
      <c r="H135" s="20">
        <v>3.6579</v>
      </c>
      <c r="I135" s="20">
        <v>0.1057</v>
      </c>
      <c r="J135" s="33">
        <f t="shared" si="50"/>
        <v>97.27</v>
      </c>
      <c r="K135" s="20">
        <f t="shared" si="51"/>
        <v>69.01</v>
      </c>
      <c r="L135" s="34">
        <v>2130209</v>
      </c>
      <c r="M135" s="34">
        <v>502</v>
      </c>
      <c r="N135" s="34">
        <v>2001</v>
      </c>
      <c r="O135" s="36"/>
    </row>
    <row r="136" spans="1:15">
      <c r="A136" s="18"/>
      <c r="B136" s="19" t="s">
        <v>174</v>
      </c>
      <c r="C136" s="20">
        <v>32.9148</v>
      </c>
      <c r="D136" s="20">
        <v>17.2537</v>
      </c>
      <c r="E136" s="20">
        <v>3.6053</v>
      </c>
      <c r="F136" s="20">
        <v>13.6484</v>
      </c>
      <c r="G136" s="20">
        <v>15.6611</v>
      </c>
      <c r="H136" s="20">
        <v>10.5416</v>
      </c>
      <c r="I136" s="20">
        <v>5.1195</v>
      </c>
      <c r="J136" s="33">
        <f t="shared" si="50"/>
        <v>213.98</v>
      </c>
      <c r="K136" s="20">
        <f t="shared" si="51"/>
        <v>287.37</v>
      </c>
      <c r="L136" s="34">
        <v>2130209</v>
      </c>
      <c r="M136" s="34">
        <v>502</v>
      </c>
      <c r="N136" s="34">
        <v>2001</v>
      </c>
      <c r="O136" s="36"/>
    </row>
    <row r="137" spans="1:15">
      <c r="A137" s="18"/>
      <c r="B137" s="19" t="s">
        <v>175</v>
      </c>
      <c r="C137" s="20">
        <v>82.4282</v>
      </c>
      <c r="D137" s="20">
        <v>54.9125</v>
      </c>
      <c r="E137" s="20">
        <v>9.4873</v>
      </c>
      <c r="F137" s="20">
        <v>45.4252</v>
      </c>
      <c r="G137" s="20">
        <v>27.5157</v>
      </c>
      <c r="H137" s="20">
        <v>15.6515</v>
      </c>
      <c r="I137" s="20">
        <v>11.8642</v>
      </c>
      <c r="J137" s="33">
        <f t="shared" si="50"/>
        <v>687.05</v>
      </c>
      <c r="K137" s="20">
        <f t="shared" si="51"/>
        <v>566.01</v>
      </c>
      <c r="L137" s="34">
        <v>2130209</v>
      </c>
      <c r="M137" s="34">
        <v>502</v>
      </c>
      <c r="N137" s="34">
        <v>2001</v>
      </c>
      <c r="O137" s="36"/>
    </row>
    <row r="138" spans="1:15">
      <c r="A138" s="18"/>
      <c r="B138" s="19" t="s">
        <v>176</v>
      </c>
      <c r="C138" s="20">
        <v>97.1762000000001</v>
      </c>
      <c r="D138" s="20">
        <v>84.9463000000001</v>
      </c>
      <c r="E138" s="20">
        <v>5.6465</v>
      </c>
      <c r="F138" s="20">
        <v>79.2998</v>
      </c>
      <c r="G138" s="20">
        <v>12.2299</v>
      </c>
      <c r="H138" s="20">
        <v>0</v>
      </c>
      <c r="I138" s="20">
        <v>12.2299</v>
      </c>
      <c r="J138" s="33">
        <f t="shared" si="50"/>
        <v>1090.24</v>
      </c>
      <c r="K138" s="20">
        <f t="shared" si="51"/>
        <v>382.68</v>
      </c>
      <c r="L138" s="34">
        <v>2130209</v>
      </c>
      <c r="M138" s="34">
        <v>502</v>
      </c>
      <c r="N138" s="34">
        <v>2001</v>
      </c>
      <c r="O138" s="36"/>
    </row>
    <row r="139" spans="1:15">
      <c r="A139" s="18"/>
      <c r="B139" s="19" t="s">
        <v>177</v>
      </c>
      <c r="C139" s="20">
        <v>31.3464</v>
      </c>
      <c r="D139" s="20">
        <v>24.9731</v>
      </c>
      <c r="E139" s="20">
        <v>4.3856</v>
      </c>
      <c r="F139" s="20">
        <v>20.5875</v>
      </c>
      <c r="G139" s="20">
        <v>6.3733</v>
      </c>
      <c r="H139" s="20">
        <v>3.4384</v>
      </c>
      <c r="I139" s="20">
        <v>2.9349</v>
      </c>
      <c r="J139" s="33">
        <f t="shared" si="50"/>
        <v>312.24</v>
      </c>
      <c r="K139" s="20">
        <f t="shared" si="51"/>
        <v>159.67</v>
      </c>
      <c r="L139" s="34">
        <v>2130209</v>
      </c>
      <c r="M139" s="34">
        <v>502</v>
      </c>
      <c r="N139" s="34">
        <v>2001</v>
      </c>
      <c r="O139" s="36"/>
    </row>
    <row r="140" spans="1:15">
      <c r="A140" s="17" t="s">
        <v>178</v>
      </c>
      <c r="B140" s="17" t="s">
        <v>179</v>
      </c>
      <c r="C140" s="16">
        <f>C141+C143+C144+C145+C146+C147</f>
        <v>313.0756</v>
      </c>
      <c r="D140" s="16">
        <f t="shared" ref="D140:K140" si="52">D141+D143+D144+D145+D146+D147</f>
        <v>238.0497</v>
      </c>
      <c r="E140" s="16">
        <f t="shared" si="52"/>
        <v>8.908</v>
      </c>
      <c r="F140" s="16">
        <f t="shared" si="52"/>
        <v>229.1417</v>
      </c>
      <c r="G140" s="16">
        <f t="shared" si="52"/>
        <v>75.0259000000001</v>
      </c>
      <c r="H140" s="16">
        <f t="shared" si="52"/>
        <v>6.939</v>
      </c>
      <c r="I140" s="16">
        <f t="shared" si="52"/>
        <v>68.0869</v>
      </c>
      <c r="J140" s="16">
        <f t="shared" si="52"/>
        <v>3076.23</v>
      </c>
      <c r="K140" s="16">
        <f t="shared" si="52"/>
        <v>1754.2</v>
      </c>
      <c r="L140" s="16"/>
      <c r="M140" s="16"/>
      <c r="N140" s="16"/>
      <c r="O140" s="35"/>
    </row>
    <row r="141" spans="1:15">
      <c r="A141" s="21"/>
      <c r="B141" s="17" t="s">
        <v>180</v>
      </c>
      <c r="C141" s="16">
        <v>0.7599</v>
      </c>
      <c r="D141" s="16">
        <v>0.7599</v>
      </c>
      <c r="E141" s="16">
        <v>0</v>
      </c>
      <c r="F141" s="16">
        <v>0.7599</v>
      </c>
      <c r="G141" s="16">
        <v>0</v>
      </c>
      <c r="H141" s="16">
        <v>0</v>
      </c>
      <c r="I141" s="16">
        <v>0</v>
      </c>
      <c r="J141" s="42">
        <f>J142</f>
        <v>9.91</v>
      </c>
      <c r="K141" s="42">
        <f>K142</f>
        <v>1.33</v>
      </c>
      <c r="L141" s="42"/>
      <c r="M141" s="42"/>
      <c r="N141" s="42"/>
      <c r="O141" s="35"/>
    </row>
    <row r="142" spans="1:15">
      <c r="A142" s="18"/>
      <c r="B142" s="38" t="s">
        <v>181</v>
      </c>
      <c r="C142" s="20">
        <v>0.7599</v>
      </c>
      <c r="D142" s="20">
        <v>0.7599</v>
      </c>
      <c r="E142" s="20"/>
      <c r="F142" s="20">
        <v>0.7599</v>
      </c>
      <c r="G142" s="20"/>
      <c r="H142" s="20"/>
      <c r="I142" s="20"/>
      <c r="J142" s="33">
        <f t="shared" ref="J142:J147" si="53">ROUND(E142*10+F142*13.036245,2)</f>
        <v>9.91</v>
      </c>
      <c r="K142" s="20">
        <f t="shared" ref="K142:K147" si="54">ROUND(E142*4.75+F142*1.75+H142*14.75+I142*17.75,2)</f>
        <v>1.33</v>
      </c>
      <c r="L142" s="34">
        <v>2130209</v>
      </c>
      <c r="M142" s="34">
        <v>502</v>
      </c>
      <c r="N142" s="34">
        <v>2001</v>
      </c>
      <c r="O142" s="19" t="s">
        <v>182</v>
      </c>
    </row>
    <row r="143" spans="1:15">
      <c r="A143" s="18"/>
      <c r="B143" s="19" t="s">
        <v>183</v>
      </c>
      <c r="C143" s="20">
        <v>15.9269</v>
      </c>
      <c r="D143" s="20">
        <v>14.4596</v>
      </c>
      <c r="E143" s="20">
        <v>0</v>
      </c>
      <c r="F143" s="20">
        <v>14.4596</v>
      </c>
      <c r="G143" s="20">
        <v>1.4673</v>
      </c>
      <c r="H143" s="20">
        <v>0</v>
      </c>
      <c r="I143" s="20">
        <v>1.4673</v>
      </c>
      <c r="J143" s="33">
        <f t="shared" si="53"/>
        <v>188.5</v>
      </c>
      <c r="K143" s="20">
        <f t="shared" si="54"/>
        <v>51.35</v>
      </c>
      <c r="L143" s="34">
        <v>2130209</v>
      </c>
      <c r="M143" s="34">
        <v>502</v>
      </c>
      <c r="N143" s="34">
        <v>2001</v>
      </c>
      <c r="O143" s="36"/>
    </row>
    <row r="144" spans="1:15">
      <c r="A144" s="18"/>
      <c r="B144" s="19" t="s">
        <v>184</v>
      </c>
      <c r="C144" s="20">
        <v>62.7796</v>
      </c>
      <c r="D144" s="20">
        <v>47.8927</v>
      </c>
      <c r="E144" s="20">
        <v>2.2923</v>
      </c>
      <c r="F144" s="20">
        <v>45.6004</v>
      </c>
      <c r="G144" s="20">
        <v>14.8869</v>
      </c>
      <c r="H144" s="20">
        <v>1.5887</v>
      </c>
      <c r="I144" s="20">
        <v>13.2982</v>
      </c>
      <c r="J144" s="33">
        <f t="shared" si="53"/>
        <v>617.38</v>
      </c>
      <c r="K144" s="20">
        <f t="shared" si="54"/>
        <v>350.17</v>
      </c>
      <c r="L144" s="34">
        <v>2130209</v>
      </c>
      <c r="M144" s="34">
        <v>502</v>
      </c>
      <c r="N144" s="34">
        <v>2001</v>
      </c>
      <c r="O144" s="36"/>
    </row>
    <row r="145" spans="1:15">
      <c r="A145" s="18"/>
      <c r="B145" s="19" t="s">
        <v>185</v>
      </c>
      <c r="C145" s="20">
        <v>24.9243</v>
      </c>
      <c r="D145" s="20">
        <v>24.5491</v>
      </c>
      <c r="E145" s="20">
        <v>0.4486</v>
      </c>
      <c r="F145" s="20">
        <v>24.1005</v>
      </c>
      <c r="G145" s="20">
        <v>0.3752</v>
      </c>
      <c r="H145" s="20">
        <v>0.0389</v>
      </c>
      <c r="I145" s="20">
        <v>0.3363</v>
      </c>
      <c r="J145" s="33">
        <f t="shared" si="53"/>
        <v>318.67</v>
      </c>
      <c r="K145" s="20">
        <f t="shared" si="54"/>
        <v>50.85</v>
      </c>
      <c r="L145" s="34">
        <v>2130209</v>
      </c>
      <c r="M145" s="34">
        <v>502</v>
      </c>
      <c r="N145" s="34">
        <v>2001</v>
      </c>
      <c r="O145" s="36"/>
    </row>
    <row r="146" spans="1:15">
      <c r="A146" s="18"/>
      <c r="B146" s="19" t="s">
        <v>186</v>
      </c>
      <c r="C146" s="20">
        <v>58.8230000000001</v>
      </c>
      <c r="D146" s="20">
        <v>48.0244000000001</v>
      </c>
      <c r="E146" s="20">
        <v>3.0115</v>
      </c>
      <c r="F146" s="20">
        <v>45.0129000000001</v>
      </c>
      <c r="G146" s="20">
        <v>10.7986</v>
      </c>
      <c r="H146" s="20">
        <v>0.7458</v>
      </c>
      <c r="I146" s="20">
        <v>10.0528</v>
      </c>
      <c r="J146" s="33">
        <f t="shared" si="53"/>
        <v>616.91</v>
      </c>
      <c r="K146" s="20">
        <f t="shared" si="54"/>
        <v>282.51</v>
      </c>
      <c r="L146" s="34">
        <v>2130209</v>
      </c>
      <c r="M146" s="34">
        <v>502</v>
      </c>
      <c r="N146" s="34">
        <v>2001</v>
      </c>
      <c r="O146" s="36"/>
    </row>
    <row r="147" spans="1:15">
      <c r="A147" s="18"/>
      <c r="B147" s="19" t="s">
        <v>187</v>
      </c>
      <c r="C147" s="20">
        <v>149.8619</v>
      </c>
      <c r="D147" s="20">
        <v>102.364</v>
      </c>
      <c r="E147" s="20">
        <v>3.1556</v>
      </c>
      <c r="F147" s="20">
        <v>99.2084000000002</v>
      </c>
      <c r="G147" s="20">
        <v>47.4979000000001</v>
      </c>
      <c r="H147" s="20">
        <v>4.5656</v>
      </c>
      <c r="I147" s="20">
        <v>42.9323</v>
      </c>
      <c r="J147" s="33">
        <f t="shared" si="53"/>
        <v>1324.86</v>
      </c>
      <c r="K147" s="20">
        <f t="shared" si="54"/>
        <v>1017.99</v>
      </c>
      <c r="L147" s="34">
        <v>2130209</v>
      </c>
      <c r="M147" s="34">
        <v>502</v>
      </c>
      <c r="N147" s="34">
        <v>2001</v>
      </c>
      <c r="O147" s="36"/>
    </row>
    <row r="148" spans="1:15">
      <c r="A148" s="17" t="s">
        <v>188</v>
      </c>
      <c r="B148" s="17" t="s">
        <v>189</v>
      </c>
      <c r="C148" s="16">
        <f>C149+C152+C153+C154+C155+C156+C157+C158+C159+C160+C161+C162+C163+C164</f>
        <v>858.0169</v>
      </c>
      <c r="D148" s="16">
        <f t="shared" ref="D148:K148" si="55">D149+D152+D153+D154+D155+D156+D157+D158+D159+D160+D161+D162+D163+D164</f>
        <v>693.7543</v>
      </c>
      <c r="E148" s="16">
        <f t="shared" si="55"/>
        <v>21.4812</v>
      </c>
      <c r="F148" s="16">
        <f t="shared" si="55"/>
        <v>672.2731</v>
      </c>
      <c r="G148" s="16">
        <f t="shared" si="55"/>
        <v>164.2626</v>
      </c>
      <c r="H148" s="16">
        <f t="shared" si="55"/>
        <v>21.1264</v>
      </c>
      <c r="I148" s="16">
        <f t="shared" si="55"/>
        <v>143.1362</v>
      </c>
      <c r="J148" s="16">
        <f t="shared" si="55"/>
        <v>8978.73</v>
      </c>
      <c r="K148" s="16">
        <f t="shared" si="55"/>
        <v>4130.79</v>
      </c>
      <c r="L148" s="16"/>
      <c r="M148" s="16"/>
      <c r="N148" s="16"/>
      <c r="O148" s="35"/>
    </row>
    <row r="149" spans="1:15">
      <c r="A149" s="21"/>
      <c r="B149" s="17" t="s">
        <v>190</v>
      </c>
      <c r="C149" s="16">
        <v>4.3202</v>
      </c>
      <c r="D149" s="16">
        <v>3.0287</v>
      </c>
      <c r="E149" s="16">
        <v>2.3383</v>
      </c>
      <c r="F149" s="16">
        <v>0.6904</v>
      </c>
      <c r="G149" s="16">
        <v>1.2915</v>
      </c>
      <c r="H149" s="16">
        <v>1.0465</v>
      </c>
      <c r="I149" s="16">
        <v>0.245</v>
      </c>
      <c r="J149" s="42">
        <f>J150+J151</f>
        <v>32.38</v>
      </c>
      <c r="K149" s="42">
        <f>K150+K151</f>
        <v>32.1</v>
      </c>
      <c r="L149" s="42"/>
      <c r="M149" s="42"/>
      <c r="N149" s="42"/>
      <c r="O149" s="35"/>
    </row>
    <row r="150" spans="1:15">
      <c r="A150" s="18"/>
      <c r="B150" s="38" t="s">
        <v>191</v>
      </c>
      <c r="C150" s="20">
        <v>1.5723</v>
      </c>
      <c r="D150" s="20">
        <v>1.3273</v>
      </c>
      <c r="E150" s="20">
        <v>0.6369</v>
      </c>
      <c r="F150" s="20">
        <v>0.6904</v>
      </c>
      <c r="G150" s="20">
        <v>0.245</v>
      </c>
      <c r="H150" s="20">
        <v>0</v>
      </c>
      <c r="I150" s="20">
        <v>0.245</v>
      </c>
      <c r="J150" s="33">
        <f t="shared" ref="J150:J164" si="56">ROUND(E150*10+F150*13.036245,2)</f>
        <v>15.37</v>
      </c>
      <c r="K150" s="20">
        <f t="shared" ref="K150:K164" si="57">ROUND(E150*4.75+F150*1.75+H150*14.75+I150*17.75,2)</f>
        <v>8.58</v>
      </c>
      <c r="L150" s="34">
        <v>2130209</v>
      </c>
      <c r="M150" s="34">
        <v>502</v>
      </c>
      <c r="N150" s="34">
        <v>2001</v>
      </c>
      <c r="O150" s="19" t="s">
        <v>192</v>
      </c>
    </row>
    <row r="151" spans="1:15">
      <c r="A151" s="18"/>
      <c r="B151" s="38"/>
      <c r="C151" s="20">
        <v>2.7479</v>
      </c>
      <c r="D151" s="20">
        <v>1.7014</v>
      </c>
      <c r="E151" s="20">
        <v>1.7014</v>
      </c>
      <c r="F151" s="20">
        <v>0</v>
      </c>
      <c r="G151" s="20">
        <v>1.0465</v>
      </c>
      <c r="H151" s="20">
        <v>1.0465</v>
      </c>
      <c r="I151" s="20">
        <v>0</v>
      </c>
      <c r="J151" s="33">
        <f t="shared" si="56"/>
        <v>17.01</v>
      </c>
      <c r="K151" s="20">
        <f t="shared" si="57"/>
        <v>23.52</v>
      </c>
      <c r="L151" s="34">
        <v>2130209</v>
      </c>
      <c r="M151" s="34">
        <v>502</v>
      </c>
      <c r="N151" s="34">
        <v>2001</v>
      </c>
      <c r="O151" s="19" t="s">
        <v>193</v>
      </c>
    </row>
    <row r="152" spans="1:15">
      <c r="A152" s="18"/>
      <c r="B152" s="19" t="s">
        <v>194</v>
      </c>
      <c r="C152" s="20">
        <v>18.712</v>
      </c>
      <c r="D152" s="20">
        <v>9.2454</v>
      </c>
      <c r="E152" s="20"/>
      <c r="F152" s="20">
        <v>9.2454</v>
      </c>
      <c r="G152" s="20">
        <v>9.4666</v>
      </c>
      <c r="H152" s="20"/>
      <c r="I152" s="20">
        <v>9.4666</v>
      </c>
      <c r="J152" s="33">
        <f t="shared" si="56"/>
        <v>120.53</v>
      </c>
      <c r="K152" s="20">
        <f t="shared" si="57"/>
        <v>184.21</v>
      </c>
      <c r="L152" s="34">
        <v>2130209</v>
      </c>
      <c r="M152" s="34">
        <v>502</v>
      </c>
      <c r="N152" s="34">
        <v>2001</v>
      </c>
      <c r="O152" s="36"/>
    </row>
    <row r="153" spans="1:15">
      <c r="A153" s="18"/>
      <c r="B153" s="19" t="s">
        <v>195</v>
      </c>
      <c r="C153" s="20">
        <v>216.9638</v>
      </c>
      <c r="D153" s="20">
        <v>182.4502</v>
      </c>
      <c r="E153" s="20">
        <v>0</v>
      </c>
      <c r="F153" s="20">
        <v>182.4502</v>
      </c>
      <c r="G153" s="20">
        <v>34.5136</v>
      </c>
      <c r="H153" s="20">
        <v>3.614</v>
      </c>
      <c r="I153" s="20">
        <v>30.8996</v>
      </c>
      <c r="J153" s="33">
        <f>ROUND(E153*10+F153*13.036245,2)-0.01</f>
        <v>2378.46</v>
      </c>
      <c r="K153" s="20">
        <f t="shared" si="57"/>
        <v>921.06</v>
      </c>
      <c r="L153" s="34">
        <v>2130209</v>
      </c>
      <c r="M153" s="34">
        <v>502</v>
      </c>
      <c r="N153" s="34">
        <v>2001</v>
      </c>
      <c r="O153" s="36"/>
    </row>
    <row r="154" spans="1:15">
      <c r="A154" s="18"/>
      <c r="B154" s="19" t="s">
        <v>196</v>
      </c>
      <c r="C154" s="20">
        <v>56.7547</v>
      </c>
      <c r="D154" s="20">
        <v>52.2178</v>
      </c>
      <c r="E154" s="20">
        <v>0.9803</v>
      </c>
      <c r="F154" s="20">
        <v>51.2375</v>
      </c>
      <c r="G154" s="20">
        <v>4.5369</v>
      </c>
      <c r="H154" s="20">
        <v>0.1933</v>
      </c>
      <c r="I154" s="20">
        <v>4.3436</v>
      </c>
      <c r="J154" s="33">
        <f t="shared" si="56"/>
        <v>677.75</v>
      </c>
      <c r="K154" s="20">
        <f t="shared" si="57"/>
        <v>174.27</v>
      </c>
      <c r="L154" s="34">
        <v>2130209</v>
      </c>
      <c r="M154" s="34">
        <v>502</v>
      </c>
      <c r="N154" s="34">
        <v>2001</v>
      </c>
      <c r="O154" s="36"/>
    </row>
    <row r="155" spans="1:15">
      <c r="A155" s="18"/>
      <c r="B155" s="19" t="s">
        <v>197</v>
      </c>
      <c r="C155" s="20">
        <v>105.361</v>
      </c>
      <c r="D155" s="20">
        <v>41.7471</v>
      </c>
      <c r="E155" s="20">
        <v>3.1154</v>
      </c>
      <c r="F155" s="20">
        <v>38.6317</v>
      </c>
      <c r="G155" s="20">
        <v>63.6139</v>
      </c>
      <c r="H155" s="20">
        <v>8.3591</v>
      </c>
      <c r="I155" s="20">
        <v>55.2548</v>
      </c>
      <c r="J155" s="33">
        <f t="shared" si="56"/>
        <v>534.77</v>
      </c>
      <c r="K155" s="20">
        <f t="shared" si="57"/>
        <v>1186.47</v>
      </c>
      <c r="L155" s="34">
        <v>2130209</v>
      </c>
      <c r="M155" s="34">
        <v>502</v>
      </c>
      <c r="N155" s="34">
        <v>2001</v>
      </c>
      <c r="O155" s="36"/>
    </row>
    <row r="156" spans="1:15">
      <c r="A156" s="18"/>
      <c r="B156" s="19" t="s">
        <v>198</v>
      </c>
      <c r="C156" s="20">
        <v>50.213</v>
      </c>
      <c r="D156" s="20">
        <v>42.8983</v>
      </c>
      <c r="E156" s="20">
        <v>1.3593</v>
      </c>
      <c r="F156" s="20">
        <v>41.539</v>
      </c>
      <c r="G156" s="20">
        <v>7.3147</v>
      </c>
      <c r="H156" s="20">
        <v>0.2332</v>
      </c>
      <c r="I156" s="20">
        <v>7.0815</v>
      </c>
      <c r="J156" s="33">
        <f t="shared" si="56"/>
        <v>555.11</v>
      </c>
      <c r="K156" s="20">
        <f t="shared" si="57"/>
        <v>208.29</v>
      </c>
      <c r="L156" s="34">
        <v>2130209</v>
      </c>
      <c r="M156" s="34">
        <v>502</v>
      </c>
      <c r="N156" s="34">
        <v>2001</v>
      </c>
      <c r="O156" s="36"/>
    </row>
    <row r="157" spans="1:15">
      <c r="A157" s="18"/>
      <c r="B157" s="19" t="s">
        <v>199</v>
      </c>
      <c r="C157" s="20">
        <v>40.8543</v>
      </c>
      <c r="D157" s="20">
        <v>33.367</v>
      </c>
      <c r="E157" s="20">
        <v>1.1019</v>
      </c>
      <c r="F157" s="20">
        <v>32.2651</v>
      </c>
      <c r="G157" s="20">
        <v>7.4873</v>
      </c>
      <c r="H157" s="20">
        <v>0.5377</v>
      </c>
      <c r="I157" s="20">
        <v>6.9496</v>
      </c>
      <c r="J157" s="33">
        <f t="shared" si="56"/>
        <v>431.63</v>
      </c>
      <c r="K157" s="20">
        <f t="shared" si="57"/>
        <v>192.98</v>
      </c>
      <c r="L157" s="34">
        <v>2130209</v>
      </c>
      <c r="M157" s="34">
        <v>502</v>
      </c>
      <c r="N157" s="34">
        <v>2001</v>
      </c>
      <c r="O157" s="36"/>
    </row>
    <row r="158" spans="1:15">
      <c r="A158" s="18"/>
      <c r="B158" s="19" t="s">
        <v>200</v>
      </c>
      <c r="C158" s="20">
        <v>60.473</v>
      </c>
      <c r="D158" s="20">
        <v>47.7519</v>
      </c>
      <c r="E158" s="20">
        <v>2.9423</v>
      </c>
      <c r="F158" s="20">
        <v>44.8096</v>
      </c>
      <c r="G158" s="20">
        <v>12.7211</v>
      </c>
      <c r="H158" s="20">
        <v>0.1097</v>
      </c>
      <c r="I158" s="20">
        <v>12.6114</v>
      </c>
      <c r="J158" s="33">
        <f t="shared" si="56"/>
        <v>613.57</v>
      </c>
      <c r="K158" s="20">
        <f t="shared" si="57"/>
        <v>317.86</v>
      </c>
      <c r="L158" s="34">
        <v>2130209</v>
      </c>
      <c r="M158" s="34">
        <v>502</v>
      </c>
      <c r="N158" s="34">
        <v>2001</v>
      </c>
      <c r="O158" s="36"/>
    </row>
    <row r="159" spans="1:15">
      <c r="A159" s="18"/>
      <c r="B159" s="19" t="s">
        <v>201</v>
      </c>
      <c r="C159" s="20">
        <v>58.6225</v>
      </c>
      <c r="D159" s="20">
        <v>53.0095</v>
      </c>
      <c r="E159" s="20">
        <v>0.2151</v>
      </c>
      <c r="F159" s="20">
        <v>52.7944</v>
      </c>
      <c r="G159" s="20">
        <v>5.613</v>
      </c>
      <c r="H159" s="20">
        <v>0.2203</v>
      </c>
      <c r="I159" s="20">
        <v>5.3927</v>
      </c>
      <c r="J159" s="33">
        <f t="shared" si="56"/>
        <v>690.39</v>
      </c>
      <c r="K159" s="20">
        <f t="shared" si="57"/>
        <v>192.38</v>
      </c>
      <c r="L159" s="34">
        <v>2130209</v>
      </c>
      <c r="M159" s="34">
        <v>502</v>
      </c>
      <c r="N159" s="34">
        <v>2001</v>
      </c>
      <c r="O159" s="36"/>
    </row>
    <row r="160" spans="1:15">
      <c r="A160" s="18"/>
      <c r="B160" s="19" t="s">
        <v>202</v>
      </c>
      <c r="C160" s="20">
        <v>52.2546000000001</v>
      </c>
      <c r="D160" s="20">
        <v>34.5506</v>
      </c>
      <c r="E160" s="20">
        <v>1.5215</v>
      </c>
      <c r="F160" s="20">
        <v>33.0291</v>
      </c>
      <c r="G160" s="20">
        <v>17.704</v>
      </c>
      <c r="H160" s="20">
        <v>6.8126</v>
      </c>
      <c r="I160" s="20">
        <v>10.8914</v>
      </c>
      <c r="J160" s="33">
        <f t="shared" si="56"/>
        <v>445.79</v>
      </c>
      <c r="K160" s="20">
        <f t="shared" si="57"/>
        <v>358.84</v>
      </c>
      <c r="L160" s="34">
        <v>2130209</v>
      </c>
      <c r="M160" s="34">
        <v>502</v>
      </c>
      <c r="N160" s="34">
        <v>2001</v>
      </c>
      <c r="O160" s="36"/>
    </row>
    <row r="161" spans="1:15">
      <c r="A161" s="18"/>
      <c r="B161" s="19" t="s">
        <v>203</v>
      </c>
      <c r="C161" s="20">
        <v>5.3824</v>
      </c>
      <c r="D161" s="20">
        <v>5.3824</v>
      </c>
      <c r="E161" s="20">
        <v>0.4805</v>
      </c>
      <c r="F161" s="20">
        <v>4.9019</v>
      </c>
      <c r="G161" s="20"/>
      <c r="H161" s="20"/>
      <c r="I161" s="20"/>
      <c r="J161" s="33">
        <f t="shared" si="56"/>
        <v>68.71</v>
      </c>
      <c r="K161" s="20">
        <f t="shared" si="57"/>
        <v>10.86</v>
      </c>
      <c r="L161" s="34">
        <v>2130209</v>
      </c>
      <c r="M161" s="34">
        <v>502</v>
      </c>
      <c r="N161" s="34">
        <v>2001</v>
      </c>
      <c r="O161" s="36"/>
    </row>
    <row r="162" spans="1:15">
      <c r="A162" s="18"/>
      <c r="B162" s="19" t="s">
        <v>204</v>
      </c>
      <c r="C162" s="20">
        <v>71.6455000000001</v>
      </c>
      <c r="D162" s="20">
        <v>71.6455000000001</v>
      </c>
      <c r="E162" s="20">
        <v>0</v>
      </c>
      <c r="F162" s="20">
        <v>71.6455000000001</v>
      </c>
      <c r="G162" s="20">
        <v>0</v>
      </c>
      <c r="H162" s="20">
        <v>0</v>
      </c>
      <c r="I162" s="20">
        <v>0</v>
      </c>
      <c r="J162" s="33">
        <f t="shared" si="56"/>
        <v>933.99</v>
      </c>
      <c r="K162" s="20">
        <f t="shared" si="57"/>
        <v>125.38</v>
      </c>
      <c r="L162" s="34">
        <v>2130209</v>
      </c>
      <c r="M162" s="34">
        <v>502</v>
      </c>
      <c r="N162" s="34">
        <v>2001</v>
      </c>
      <c r="O162" s="36"/>
    </row>
    <row r="163" ht="30" customHeight="true" spans="1:15">
      <c r="A163" s="18"/>
      <c r="B163" s="19" t="s">
        <v>205</v>
      </c>
      <c r="C163" s="20">
        <v>46.4206</v>
      </c>
      <c r="D163" s="20">
        <v>46.4206</v>
      </c>
      <c r="E163" s="20">
        <v>6.0404</v>
      </c>
      <c r="F163" s="20">
        <v>40.3802</v>
      </c>
      <c r="G163" s="20">
        <v>0</v>
      </c>
      <c r="H163" s="20">
        <v>0</v>
      </c>
      <c r="I163" s="20">
        <v>0</v>
      </c>
      <c r="J163" s="33">
        <f t="shared" si="56"/>
        <v>586.81</v>
      </c>
      <c r="K163" s="20">
        <f t="shared" si="57"/>
        <v>99.36</v>
      </c>
      <c r="L163" s="34">
        <v>2130209</v>
      </c>
      <c r="M163" s="34">
        <v>502</v>
      </c>
      <c r="N163" s="34">
        <v>2001</v>
      </c>
      <c r="O163" s="36"/>
    </row>
    <row r="164" spans="1:15">
      <c r="A164" s="18"/>
      <c r="B164" s="19" t="s">
        <v>206</v>
      </c>
      <c r="C164" s="20">
        <v>70.0393</v>
      </c>
      <c r="D164" s="20">
        <v>70.0393</v>
      </c>
      <c r="E164" s="20">
        <v>1.3862</v>
      </c>
      <c r="F164" s="20">
        <v>68.6531</v>
      </c>
      <c r="G164" s="20">
        <v>0</v>
      </c>
      <c r="H164" s="20">
        <v>0</v>
      </c>
      <c r="I164" s="20">
        <v>0</v>
      </c>
      <c r="J164" s="33">
        <f t="shared" si="56"/>
        <v>908.84</v>
      </c>
      <c r="K164" s="20">
        <f t="shared" si="57"/>
        <v>126.73</v>
      </c>
      <c r="L164" s="34">
        <v>2130209</v>
      </c>
      <c r="M164" s="34">
        <v>502</v>
      </c>
      <c r="N164" s="34">
        <v>2001</v>
      </c>
      <c r="O164" s="36"/>
    </row>
    <row r="165" ht="24" spans="1:15">
      <c r="A165" s="17" t="s">
        <v>207</v>
      </c>
      <c r="B165" s="17" t="s">
        <v>208</v>
      </c>
      <c r="C165" s="16">
        <f>C166+C167+C168+C169+C170+C171+C172+C173</f>
        <v>699.8942</v>
      </c>
      <c r="D165" s="16">
        <f t="shared" ref="D165:K165" si="58">D166+D167+D168+D169+D170+D171+D172+D173</f>
        <v>559.951</v>
      </c>
      <c r="E165" s="16">
        <f t="shared" si="58"/>
        <v>20.2674</v>
      </c>
      <c r="F165" s="16">
        <f t="shared" si="58"/>
        <v>539.6836</v>
      </c>
      <c r="G165" s="16">
        <f t="shared" si="58"/>
        <v>139.9432</v>
      </c>
      <c r="H165" s="16">
        <f t="shared" si="58"/>
        <v>4.736</v>
      </c>
      <c r="I165" s="16">
        <f t="shared" si="58"/>
        <v>135.2072</v>
      </c>
      <c r="J165" s="16">
        <f t="shared" si="58"/>
        <v>7238.13</v>
      </c>
      <c r="K165" s="16">
        <f t="shared" si="58"/>
        <v>3510.49</v>
      </c>
      <c r="L165" s="16"/>
      <c r="M165" s="16"/>
      <c r="N165" s="16"/>
      <c r="O165" s="35"/>
    </row>
    <row r="166" spans="1:15">
      <c r="A166" s="18"/>
      <c r="B166" s="19" t="s">
        <v>209</v>
      </c>
      <c r="C166" s="20">
        <v>38.572</v>
      </c>
      <c r="D166" s="20">
        <v>24.5392</v>
      </c>
      <c r="E166" s="20">
        <v>0.129</v>
      </c>
      <c r="F166" s="20">
        <v>24.4102</v>
      </c>
      <c r="G166" s="20">
        <v>14.0328</v>
      </c>
      <c r="H166" s="20">
        <v>0</v>
      </c>
      <c r="I166" s="20">
        <v>14.0328</v>
      </c>
      <c r="J166" s="33">
        <f t="shared" ref="J166:J173" si="59">ROUND(E166*10+F166*13.036245,2)</f>
        <v>319.51</v>
      </c>
      <c r="K166" s="20">
        <f t="shared" ref="K166:K173" si="60">ROUND(E166*4.75+F166*1.75+H166*14.75+I166*17.75,2)</f>
        <v>292.41</v>
      </c>
      <c r="L166" s="34">
        <v>2130209</v>
      </c>
      <c r="M166" s="34">
        <v>502</v>
      </c>
      <c r="N166" s="34">
        <v>2001</v>
      </c>
      <c r="O166" s="36"/>
    </row>
    <row r="167" spans="1:15">
      <c r="A167" s="18"/>
      <c r="B167" s="19" t="s">
        <v>210</v>
      </c>
      <c r="C167" s="20">
        <v>69.4056</v>
      </c>
      <c r="D167" s="20">
        <v>60.6177</v>
      </c>
      <c r="E167" s="20">
        <v>8.9554</v>
      </c>
      <c r="F167" s="20">
        <v>51.6623</v>
      </c>
      <c r="G167" s="20">
        <v>8.7879</v>
      </c>
      <c r="H167" s="20">
        <v>0.0712</v>
      </c>
      <c r="I167" s="20">
        <v>8.7167</v>
      </c>
      <c r="J167" s="33">
        <f t="shared" si="59"/>
        <v>763.04</v>
      </c>
      <c r="K167" s="20">
        <f t="shared" si="60"/>
        <v>288.72</v>
      </c>
      <c r="L167" s="34">
        <v>2130209</v>
      </c>
      <c r="M167" s="34">
        <v>502</v>
      </c>
      <c r="N167" s="34">
        <v>2001</v>
      </c>
      <c r="O167" s="36"/>
    </row>
    <row r="168" spans="1:15">
      <c r="A168" s="18"/>
      <c r="B168" s="19" t="s">
        <v>211</v>
      </c>
      <c r="C168" s="20">
        <v>73.4695</v>
      </c>
      <c r="D168" s="20">
        <v>56.528</v>
      </c>
      <c r="E168" s="20">
        <v>1.8156</v>
      </c>
      <c r="F168" s="20">
        <v>54.7124</v>
      </c>
      <c r="G168" s="20">
        <v>16.9415</v>
      </c>
      <c r="H168" s="20">
        <v>1.0999</v>
      </c>
      <c r="I168" s="20">
        <v>15.8416</v>
      </c>
      <c r="J168" s="33">
        <f t="shared" si="59"/>
        <v>731.4</v>
      </c>
      <c r="K168" s="20">
        <f t="shared" si="60"/>
        <v>401.78</v>
      </c>
      <c r="L168" s="34">
        <v>2130209</v>
      </c>
      <c r="M168" s="34">
        <v>502</v>
      </c>
      <c r="N168" s="34">
        <v>2001</v>
      </c>
      <c r="O168" s="36"/>
    </row>
    <row r="169" spans="1:15">
      <c r="A169" s="18"/>
      <c r="B169" s="19" t="s">
        <v>212</v>
      </c>
      <c r="C169" s="20">
        <v>51.9981</v>
      </c>
      <c r="D169" s="20">
        <v>41.4407</v>
      </c>
      <c r="E169" s="20">
        <v>3.3758</v>
      </c>
      <c r="F169" s="20">
        <v>38.0649</v>
      </c>
      <c r="G169" s="20">
        <v>10.5574</v>
      </c>
      <c r="H169" s="20">
        <v>0</v>
      </c>
      <c r="I169" s="20">
        <v>10.5574</v>
      </c>
      <c r="J169" s="33">
        <f t="shared" si="59"/>
        <v>529.98</v>
      </c>
      <c r="K169" s="20">
        <f t="shared" si="60"/>
        <v>270.04</v>
      </c>
      <c r="L169" s="34">
        <v>2130209</v>
      </c>
      <c r="M169" s="34">
        <v>502</v>
      </c>
      <c r="N169" s="34">
        <v>2001</v>
      </c>
      <c r="O169" s="36"/>
    </row>
    <row r="170" spans="1:15">
      <c r="A170" s="18"/>
      <c r="B170" s="19" t="s">
        <v>213</v>
      </c>
      <c r="C170" s="20">
        <v>106.0884</v>
      </c>
      <c r="D170" s="20">
        <v>95.1149</v>
      </c>
      <c r="E170" s="20">
        <v>1.6935</v>
      </c>
      <c r="F170" s="20">
        <v>93.4214</v>
      </c>
      <c r="G170" s="20">
        <v>10.9735</v>
      </c>
      <c r="H170" s="20">
        <v>0</v>
      </c>
      <c r="I170" s="20">
        <v>10.9735</v>
      </c>
      <c r="J170" s="33">
        <f t="shared" si="59"/>
        <v>1234.8</v>
      </c>
      <c r="K170" s="20">
        <f t="shared" si="60"/>
        <v>366.31</v>
      </c>
      <c r="L170" s="34">
        <v>2130209</v>
      </c>
      <c r="M170" s="34">
        <v>502</v>
      </c>
      <c r="N170" s="34">
        <v>2001</v>
      </c>
      <c r="O170" s="36"/>
    </row>
    <row r="171" spans="1:15">
      <c r="A171" s="18"/>
      <c r="B171" s="19" t="s">
        <v>214</v>
      </c>
      <c r="C171" s="20">
        <v>63.9138</v>
      </c>
      <c r="D171" s="20">
        <v>33.6003</v>
      </c>
      <c r="E171" s="20">
        <v>0.0163</v>
      </c>
      <c r="F171" s="20">
        <v>33.584</v>
      </c>
      <c r="G171" s="20">
        <v>30.3135</v>
      </c>
      <c r="H171" s="20">
        <v>0</v>
      </c>
      <c r="I171" s="20">
        <v>30.3135</v>
      </c>
      <c r="J171" s="33">
        <f t="shared" si="59"/>
        <v>437.97</v>
      </c>
      <c r="K171" s="20">
        <f t="shared" si="60"/>
        <v>596.91</v>
      </c>
      <c r="L171" s="34">
        <v>2130209</v>
      </c>
      <c r="M171" s="34">
        <v>502</v>
      </c>
      <c r="N171" s="34">
        <v>2001</v>
      </c>
      <c r="O171" s="36"/>
    </row>
    <row r="172" spans="1:15">
      <c r="A172" s="18"/>
      <c r="B172" s="19" t="s">
        <v>215</v>
      </c>
      <c r="C172" s="20">
        <v>178.0405</v>
      </c>
      <c r="D172" s="20">
        <v>158.1783</v>
      </c>
      <c r="E172" s="20">
        <v>0.5059</v>
      </c>
      <c r="F172" s="20">
        <v>157.6724</v>
      </c>
      <c r="G172" s="20">
        <v>19.8622</v>
      </c>
      <c r="H172" s="20">
        <v>3.2462</v>
      </c>
      <c r="I172" s="20">
        <v>16.616</v>
      </c>
      <c r="J172" s="33">
        <f t="shared" si="59"/>
        <v>2060.52</v>
      </c>
      <c r="K172" s="20">
        <f t="shared" si="60"/>
        <v>621.15</v>
      </c>
      <c r="L172" s="34">
        <v>2130209</v>
      </c>
      <c r="M172" s="34">
        <v>502</v>
      </c>
      <c r="N172" s="34">
        <v>2001</v>
      </c>
      <c r="O172" s="36"/>
    </row>
    <row r="173" spans="1:15">
      <c r="A173" s="18"/>
      <c r="B173" s="19" t="s">
        <v>216</v>
      </c>
      <c r="C173" s="20">
        <v>118.4063</v>
      </c>
      <c r="D173" s="20">
        <v>89.9319</v>
      </c>
      <c r="E173" s="20">
        <v>3.7759</v>
      </c>
      <c r="F173" s="20">
        <v>86.156</v>
      </c>
      <c r="G173" s="20">
        <v>28.4744</v>
      </c>
      <c r="H173" s="20">
        <v>0.3187</v>
      </c>
      <c r="I173" s="20">
        <v>28.1557</v>
      </c>
      <c r="J173" s="33">
        <f t="shared" si="59"/>
        <v>1160.91</v>
      </c>
      <c r="K173" s="20">
        <f t="shared" si="60"/>
        <v>673.17</v>
      </c>
      <c r="L173" s="34">
        <v>2130209</v>
      </c>
      <c r="M173" s="34">
        <v>502</v>
      </c>
      <c r="N173" s="34">
        <v>2001</v>
      </c>
      <c r="O173" s="36"/>
    </row>
    <row r="174" spans="11:14">
      <c r="K174" s="7"/>
      <c r="L174" s="7"/>
      <c r="M174" s="7"/>
      <c r="N174" s="7"/>
    </row>
  </sheetData>
  <mergeCells count="41">
    <mergeCell ref="A1:B1"/>
    <mergeCell ref="A2:O2"/>
    <mergeCell ref="D3:F3"/>
    <mergeCell ref="G3:I3"/>
    <mergeCell ref="A5:B5"/>
    <mergeCell ref="A3:A4"/>
    <mergeCell ref="A6:A21"/>
    <mergeCell ref="A22:A35"/>
    <mergeCell ref="A36:A47"/>
    <mergeCell ref="A48:A58"/>
    <mergeCell ref="A59:A72"/>
    <mergeCell ref="A73:A85"/>
    <mergeCell ref="A86:A98"/>
    <mergeCell ref="A99:A103"/>
    <mergeCell ref="A104:A111"/>
    <mergeCell ref="A112:A127"/>
    <mergeCell ref="A128:A139"/>
    <mergeCell ref="A140:A147"/>
    <mergeCell ref="A148:A164"/>
    <mergeCell ref="A165:A173"/>
    <mergeCell ref="B3:B4"/>
    <mergeCell ref="B10:B11"/>
    <mergeCell ref="B13:B14"/>
    <mergeCell ref="B16:B17"/>
    <mergeCell ref="B19:B20"/>
    <mergeCell ref="B26:B27"/>
    <mergeCell ref="B29:B30"/>
    <mergeCell ref="B38:B39"/>
    <mergeCell ref="B41:B42"/>
    <mergeCell ref="B44:B45"/>
    <mergeCell ref="B75:B76"/>
    <mergeCell ref="B88:B90"/>
    <mergeCell ref="B114:B116"/>
    <mergeCell ref="B150:B151"/>
    <mergeCell ref="C3:C4"/>
    <mergeCell ref="J3:J4"/>
    <mergeCell ref="K3:K4"/>
    <mergeCell ref="L3:L4"/>
    <mergeCell ref="M3:M4"/>
    <mergeCell ref="N3:N4"/>
    <mergeCell ref="O3:O4"/>
  </mergeCells>
  <pageMargins left="0.393055555555556" right="0.196527777777778" top="0.511805555555556" bottom="0.629861111111111" header="0.5" footer="0.354166666666667"/>
  <pageSetup paperSize="9" orientation="landscape"/>
  <headerFooter>
    <oddFooter>&amp;C第 &amp;P 页，共 &amp;N 页</oddFooter>
  </headerFooter>
  <ignoredErrors>
    <ignoredError sqref="J22:K22 J9 J12:J18 J128:K128 J165:K165" formula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2021-12-07T05:30:00Z</dcterms:created>
  <dcterms:modified xsi:type="dcterms:W3CDTF">2021-12-24T11:57:19Z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4AF366E2137E409890A979EAA121E3AF</vt:lpwstr>
  </property>
  <property fmtid="{D5CDD505-2E9C-101B-9397-08002B2CF9AE}" pid="3" name="KSOProductBuildVer">
    <vt:lpwstr>2052-11.8.2.10125</vt:lpwstr>
  </property>
</Properties>
</file>