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045" firstSheet="2" activeTab="5"/>
  </bookViews>
  <sheets>
    <sheet name="部门收支总表" sheetId="1" r:id="rId1"/>
    <sheet name="财政拨款收入支出表" sheetId="2" r:id="rId2"/>
    <sheet name="公共预算支出表" sheetId="3" r:id="rId3"/>
    <sheet name="一般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<sst xmlns="http://schemas.openxmlformats.org/spreadsheetml/2006/main" count="232" uniqueCount="147">
  <si>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</si>
  <si>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</si>
  <si>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</si>
  <si>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</si>
  <si>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</si>
  <si>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</si>
  <si>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</si>
  <si>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</si>
  <si>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</si>
  <si>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</si>
  <si>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</si>
  <si>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</si>
  <si>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</si>
  <si>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</si>
  <si>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</si>
  <si>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</si>
  <si>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</si>
  <si>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</si>
  <si>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</si>
  <si>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</si>
  <si>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</si>
  <si>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</si>
  <si>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</si>
  <si>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</si>
  <si>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</si>
  <si>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</si>
  <si>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</si>
  <si>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</si>
  <si>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</si>
  <si>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</si>
  <si>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</si>
  <si>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</si>
  <si>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</si>
  <si>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</si>
  <si>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</si>
  <si>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</si>
  <si>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</si>
  <si>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</si>
  <si>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</si>
  <si>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</si>
  <si>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</si>
  <si>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</si>
  <si>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</si>
  <si>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</si>
  <si>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</si>
  <si>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</si>
  <si>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</si>
  <si>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</si>
  <si>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</si>
  <si>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</si>
  <si>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</si>
  <si>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</si>
  <si>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</si>
  <si>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</si>
  <si>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</si>
  <si>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</si>
  <si>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</si>
  <si>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</si>
  <si>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2015年三公经费数</t>
  </si>
  <si>
    <r>
      <t xml:space="preserve">  2016 </t>
    </r>
    <r>
      <rPr>
        <sz val="16"/>
        <color indexed="8"/>
        <rFont val="黑体"/>
        <family val="0"/>
      </rPr>
      <t>年度部门收入支出决算总表</t>
    </r>
  </si>
  <si>
    <r>
      <t xml:space="preserve">   2016  </t>
    </r>
    <r>
      <rPr>
        <sz val="16"/>
        <color indexed="8"/>
        <rFont val="黑体"/>
        <family val="0"/>
      </rPr>
      <t>年度部门财政拨款收入支出决算总表</t>
    </r>
  </si>
  <si>
    <r>
      <t xml:space="preserve">   2016  </t>
    </r>
    <r>
      <rPr>
        <sz val="16"/>
        <color indexed="8"/>
        <rFont val="黑体"/>
        <family val="0"/>
      </rPr>
      <t>年度部门一般公共预算财政拨款支出决算表</t>
    </r>
  </si>
  <si>
    <r>
      <t xml:space="preserve">   2016   </t>
    </r>
    <r>
      <rPr>
        <sz val="16"/>
        <color indexed="8"/>
        <rFont val="黑体"/>
        <family val="0"/>
      </rPr>
      <t>年度部门政府性基金财政拨款收入支出决算总表</t>
    </r>
  </si>
  <si>
    <r>
      <t xml:space="preserve">   2016  </t>
    </r>
    <r>
      <rPr>
        <b/>
        <sz val="18"/>
        <rFont val="宋体"/>
        <family val="0"/>
      </rPr>
      <t>年度部门一般公共预算财政拨款“三公”经费支出决算表</t>
    </r>
  </si>
  <si>
    <t>临湘市水务局</t>
  </si>
  <si>
    <t>其他一般公共服务支出</t>
  </si>
  <si>
    <t>其他农业支出</t>
  </si>
  <si>
    <t>行政运行</t>
  </si>
  <si>
    <t>水利工程建设</t>
  </si>
  <si>
    <t>水利工程运行与维护</t>
  </si>
  <si>
    <t>水利前期工作</t>
  </si>
  <si>
    <t>水土保持</t>
  </si>
  <si>
    <t>防汛</t>
  </si>
  <si>
    <t>农田水利</t>
  </si>
  <si>
    <t>水资源费安排的支出</t>
  </si>
  <si>
    <t>砂石资源费支出</t>
  </si>
  <si>
    <t>其他水利支出</t>
  </si>
  <si>
    <t>本年收入合计</t>
  </si>
  <si>
    <t>本年支出合计</t>
  </si>
  <si>
    <t>可再生能源</t>
  </si>
  <si>
    <t>其他政府性基金及对应专
项债务收入安排的支出</t>
  </si>
  <si>
    <t xml:space="preserve">历行节约
</t>
  </si>
  <si>
    <t>附件5</t>
  </si>
  <si>
    <t xml:space="preserve">单位：万元  </t>
  </si>
  <si>
    <t>科目编码</t>
  </si>
  <si>
    <t>科目名称</t>
  </si>
  <si>
    <t>决算数</t>
  </si>
  <si>
    <t>合计</t>
  </si>
  <si>
    <t>工资福利支出</t>
  </si>
  <si>
    <t>基本工资</t>
  </si>
  <si>
    <t>津补贴</t>
  </si>
  <si>
    <t>奖金</t>
  </si>
  <si>
    <t>社会保障费</t>
  </si>
  <si>
    <t>伙食补助费</t>
  </si>
  <si>
    <t>绩效工资</t>
  </si>
  <si>
    <t>其他工资福利支出</t>
  </si>
  <si>
    <t>商品和服务支出</t>
  </si>
  <si>
    <t>办公费</t>
  </si>
  <si>
    <t>印刷费</t>
  </si>
  <si>
    <t>水费</t>
  </si>
  <si>
    <t>电费</t>
  </si>
  <si>
    <t>邮电费</t>
  </si>
  <si>
    <t>差旅费</t>
  </si>
  <si>
    <t>维修（护）费</t>
  </si>
  <si>
    <t>培训费</t>
  </si>
  <si>
    <t>公务接待费</t>
  </si>
  <si>
    <t>工会经费</t>
  </si>
  <si>
    <t>其他商品和服务支出</t>
  </si>
  <si>
    <t>对个人和家庭的补助</t>
  </si>
  <si>
    <t>退休费</t>
  </si>
  <si>
    <t>抚恤金</t>
  </si>
  <si>
    <t>生活补贴</t>
  </si>
  <si>
    <t>医疗费</t>
  </si>
  <si>
    <t>住房公积金</t>
  </si>
  <si>
    <t>说明：1、本表的公开内容为列省级支出的当年一般公共预算拨款安排情况（不含上年结转）；</t>
  </si>
  <si>
    <t xml:space="preserve">      2、一般公共预算拨款包括经费拨款和纳入一般公共预算管理的非税收入拨款。</t>
  </si>
  <si>
    <t>2016年度部门一般公共预算财政拨款基本支出决算表</t>
  </si>
  <si>
    <t>救济费</t>
  </si>
  <si>
    <t>其他交通费</t>
  </si>
  <si>
    <t>其他对个人和家庭的补助支出</t>
  </si>
  <si>
    <t>专用材料费</t>
  </si>
  <si>
    <t>福利费</t>
  </si>
  <si>
    <t>其他资本性支出</t>
  </si>
  <si>
    <t>专用设备购置</t>
  </si>
  <si>
    <t>单位：临湘市水务局(汇总）</t>
  </si>
  <si>
    <t>单位：临湘市水务局(汇总）</t>
  </si>
  <si>
    <t>单位：临湘市水务局(汇总）</t>
  </si>
  <si>
    <t>临湘市龙源水库管理所</t>
  </si>
  <si>
    <t>0</t>
  </si>
  <si>
    <t>严控支出</t>
  </si>
  <si>
    <t>临湘市忠防水库管理所</t>
  </si>
  <si>
    <t>80</t>
  </si>
  <si>
    <t>400</t>
  </si>
  <si>
    <t>1</t>
  </si>
  <si>
    <t>食堂就餐
次数增加</t>
  </si>
  <si>
    <t>临湘市团湾水库管理所</t>
  </si>
  <si>
    <t>200</t>
  </si>
  <si>
    <t>临湘市江堤管理委员会</t>
  </si>
  <si>
    <t>140</t>
  </si>
  <si>
    <t>1120</t>
  </si>
  <si>
    <t>980</t>
  </si>
  <si>
    <t>遵守三公经费
逐年减少原则</t>
  </si>
  <si>
    <t>临湘市铁山咀电排站</t>
  </si>
  <si>
    <t>110</t>
  </si>
  <si>
    <t>660</t>
  </si>
  <si>
    <t>公务用车运行维护费</t>
  </si>
  <si>
    <t>合    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</si>
</sst>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_ "/>
    <numFmt numFmtId="187" formatCode="#,##0.00_ "/>
    <numFmt numFmtId="188" formatCode="0.00_);[Red]\(0.00\)"/>
    <numFmt numFmtId="189" formatCode="0_);[Red]\(0\)"/>
    <numFmt numFmtId="190" formatCode="0_ "/>
  </numFmts>
  <fonts count="41">
    <font>
      <sz val="11"/>
      <color indexed="8"/>
      <name val="Tahoma"/>
      <family val="2"/>
    </font>
    <font>
      <sz val="12"/>
      <name val="宋体"/>
      <family val="0"/>
    </font>
    <font>
      <sz val="16"/>
      <color indexed="8"/>
      <name val="黑体"/>
      <family val="0"/>
    </font>
    <font>
      <sz val="10"/>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u val="single"/>
      <sz val="18"/>
      <name val="宋体"/>
      <family val="0"/>
    </font>
    <font>
      <u val="single"/>
      <sz val="16"/>
      <color indexed="8"/>
      <name val="黑体"/>
      <family val="0"/>
    </font>
    <font>
      <sz val="9"/>
      <name val="Tahoma"/>
      <family val="2"/>
    </font>
    <font>
      <sz val="10.5"/>
      <name val="宋体"/>
      <family val="0"/>
    </font>
    <font>
      <sz val="10"/>
      <color indexed="8"/>
      <name val="Tahoma"/>
      <family val="2"/>
    </font>
    <font>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8"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24"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13" fillId="16" borderId="8" applyNumberFormat="0" applyAlignment="0" applyProtection="0"/>
    <xf numFmtId="0" fontId="25" fillId="7" borderId="5" applyNumberFormat="0" applyAlignment="0" applyProtection="0"/>
    <xf numFmtId="0" fontId="15" fillId="0" borderId="0">
      <alignment/>
      <protection/>
    </xf>
    <xf numFmtId="0" fontId="19" fillId="0" borderId="0" applyNumberFormat="0" applyFill="0" applyBorder="0" applyAlignment="0" applyProtection="0"/>
    <xf numFmtId="0" fontId="0" fillId="23" borderId="9" applyNumberFormat="0" applyFont="0" applyAlignment="0" applyProtection="0"/>
  </cellStyleXfs>
  <cellXfs count="133">
    <xf numFmtId="0" fontId="0" fillId="0" borderId="0" xfId="0" applyAlignment="1">
      <alignment/>
    </xf>
    <xf numFmtId="0" fontId="26" fillId="0" borderId="0" xfId="0" applyFont="1" applyFill="1" applyBorder="1" applyAlignment="1">
      <alignment vertical="center"/>
    </xf>
    <xf numFmtId="0" fontId="1" fillId="0" borderId="0" xfId="0" applyFont="1" applyFill="1" applyAlignment="1">
      <alignment vertical="center"/>
    </xf>
    <xf numFmtId="0" fontId="27"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8" fillId="0" borderId="10" xfId="0" applyNumberFormat="1" applyFont="1" applyBorder="1" applyAlignment="1">
      <alignment vertical="center"/>
    </xf>
    <xf numFmtId="184" fontId="26" fillId="0" borderId="10" xfId="0" applyNumberFormat="1" applyFont="1" applyFill="1" applyBorder="1" applyAlignment="1">
      <alignment horizontal="right" vertical="center"/>
    </xf>
    <xf numFmtId="184" fontId="26"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6" fillId="0" borderId="0" xfId="0" applyFont="1" applyFill="1" applyBorder="1" applyAlignment="1">
      <alignment horizontal="right" vertical="center"/>
    </xf>
    <xf numFmtId="0" fontId="29"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center" vertical="center" wrapText="1"/>
      <protection/>
    </xf>
    <xf numFmtId="0" fontId="8" fillId="0" borderId="0" xfId="42">
      <alignment/>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2" fillId="0" borderId="0" xfId="0" applyFont="1" applyFill="1" applyAlignment="1">
      <alignment horizontal="justify" vertical="center"/>
    </xf>
    <xf numFmtId="0" fontId="29" fillId="24" borderId="10" xfId="0" applyFont="1" applyFill="1" applyBorder="1" applyAlignment="1">
      <alignment horizontal="center" vertical="center" wrapText="1"/>
    </xf>
    <xf numFmtId="0" fontId="3" fillId="0" borderId="11" xfId="0" applyFont="1" applyFill="1" applyBorder="1" applyAlignment="1">
      <alignment vertical="center" shrinkToFit="1"/>
    </xf>
    <xf numFmtId="0" fontId="3" fillId="0" borderId="10" xfId="0" applyFont="1" applyFill="1" applyBorder="1" applyAlignment="1">
      <alignment horizontal="left" vertical="center" shrinkToFit="1"/>
    </xf>
    <xf numFmtId="0" fontId="33" fillId="0" borderId="0" xfId="0" applyFont="1" applyFill="1" applyAlignment="1">
      <alignment horizontal="justify" vertical="center"/>
    </xf>
    <xf numFmtId="0" fontId="30" fillId="0" borderId="0" xfId="45" applyFont="1">
      <alignment/>
      <protection/>
    </xf>
    <xf numFmtId="0" fontId="8" fillId="0" borderId="0" xfId="43">
      <alignment/>
      <protection/>
    </xf>
    <xf numFmtId="0" fontId="4"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2" xfId="45"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0" fontId="3" fillId="0" borderId="14" xfId="45" applyFont="1" applyBorder="1" applyAlignment="1">
      <alignment/>
      <protection/>
    </xf>
    <xf numFmtId="0" fontId="4" fillId="0" borderId="14" xfId="45" applyFont="1" applyBorder="1" applyAlignment="1">
      <alignment/>
      <protection/>
    </xf>
    <xf numFmtId="0" fontId="4" fillId="0" borderId="0" xfId="45" applyFont="1" applyBorder="1" applyAlignment="1">
      <alignment/>
      <protection/>
    </xf>
    <xf numFmtId="0" fontId="4" fillId="0" borderId="0" xfId="45" applyFont="1" applyBorder="1" applyAlignment="1">
      <alignment horizontal="left"/>
      <protection/>
    </xf>
    <xf numFmtId="0" fontId="4" fillId="0" borderId="0" xfId="45" applyFont="1">
      <alignment/>
      <protection/>
    </xf>
    <xf numFmtId="0" fontId="4" fillId="0" borderId="10" xfId="45" applyFont="1" applyBorder="1" applyAlignment="1">
      <alignment horizontal="center" vertical="center" wrapText="1"/>
      <protection/>
    </xf>
    <xf numFmtId="0" fontId="1" fillId="0" borderId="0" xfId="0" applyNumberFormat="1" applyFont="1" applyFill="1" applyAlignment="1">
      <alignment vertical="center" wrapText="1"/>
    </xf>
    <xf numFmtId="0" fontId="26" fillId="0" borderId="10" xfId="0" applyFont="1" applyFill="1" applyBorder="1" applyAlignment="1">
      <alignment horizontal="left" vertical="center"/>
    </xf>
    <xf numFmtId="0" fontId="3" fillId="0" borderId="10" xfId="46" applyFont="1" applyBorder="1" applyAlignment="1">
      <alignment horizontal="center" vertical="center"/>
      <protection/>
    </xf>
    <xf numFmtId="0" fontId="38" fillId="0" borderId="10" xfId="47" applyFont="1" applyBorder="1" applyAlignment="1">
      <alignment horizontal="center" vertical="center"/>
      <protection/>
    </xf>
    <xf numFmtId="0" fontId="38" fillId="0" borderId="10" xfId="48" applyFont="1" applyBorder="1" applyAlignment="1">
      <alignment horizontal="center" vertical="center"/>
      <protection/>
    </xf>
    <xf numFmtId="184" fontId="1" fillId="0" borderId="10" xfId="0" applyNumberFormat="1" applyFont="1" applyFill="1" applyBorder="1" applyAlignment="1">
      <alignment horizontal="center" vertical="center"/>
    </xf>
    <xf numFmtId="0" fontId="3" fillId="0" borderId="10" xfId="46" applyFont="1" applyBorder="1" applyAlignment="1">
      <alignment horizontal="center" vertical="center" wrapText="1"/>
      <protection/>
    </xf>
    <xf numFmtId="0" fontId="3" fillId="0" borderId="15" xfId="46" applyFont="1" applyBorder="1" applyAlignment="1">
      <alignment horizontal="center" vertical="center"/>
      <protection/>
    </xf>
    <xf numFmtId="0" fontId="0" fillId="0" borderId="0" xfId="0" applyBorder="1" applyAlignment="1">
      <alignment/>
    </xf>
    <xf numFmtId="0" fontId="1" fillId="0" borderId="10" xfId="0" applyFont="1" applyFill="1" applyBorder="1" applyAlignment="1">
      <alignment vertical="center"/>
    </xf>
    <xf numFmtId="0" fontId="1" fillId="0" borderId="16" xfId="0" applyFont="1" applyFill="1" applyBorder="1" applyAlignment="1">
      <alignment vertical="center"/>
    </xf>
    <xf numFmtId="0" fontId="27" fillId="0" borderId="16" xfId="0" applyFont="1" applyFill="1" applyBorder="1" applyAlignment="1">
      <alignment horizontal="center" vertical="center"/>
    </xf>
    <xf numFmtId="0" fontId="3" fillId="0" borderId="17" xfId="46" applyFont="1" applyBorder="1" applyAlignment="1">
      <alignment horizontal="center" vertical="center" wrapText="1"/>
      <protection/>
    </xf>
    <xf numFmtId="0" fontId="3" fillId="0" borderId="17" xfId="46" applyFont="1" applyBorder="1" applyAlignment="1">
      <alignment horizontal="center" vertical="center"/>
      <protection/>
    </xf>
    <xf numFmtId="0" fontId="1" fillId="0" borderId="15" xfId="0" applyFont="1" applyFill="1" applyBorder="1" applyAlignment="1">
      <alignment vertical="center"/>
    </xf>
    <xf numFmtId="0" fontId="1" fillId="0" borderId="0" xfId="0" applyFont="1" applyFill="1" applyBorder="1" applyAlignment="1">
      <alignment vertical="center"/>
    </xf>
    <xf numFmtId="0" fontId="3" fillId="0" borderId="10" xfId="45" applyFont="1" applyBorder="1" applyAlignment="1">
      <alignment horizontal="center" vertical="center" wrapText="1"/>
      <protection/>
    </xf>
    <xf numFmtId="49" fontId="3" fillId="0" borderId="10" xfId="45" applyNumberFormat="1" applyFont="1" applyFill="1" applyBorder="1" applyAlignment="1" applyProtection="1">
      <alignment horizontal="center" vertical="center" wrapText="1"/>
      <protection/>
    </xf>
    <xf numFmtId="49" fontId="0" fillId="0" borderId="0" xfId="0" applyNumberFormat="1" applyFont="1" applyFill="1" applyAlignment="1">
      <alignment/>
    </xf>
    <xf numFmtId="0" fontId="38" fillId="0" borderId="0" xfId="49" applyFont="1">
      <alignment vertical="center"/>
      <protection/>
    </xf>
    <xf numFmtId="0" fontId="38" fillId="0" borderId="0" xfId="49" applyFont="1" applyAlignment="1">
      <alignment horizontal="right" vertical="center"/>
      <protection/>
    </xf>
    <xf numFmtId="0" fontId="38" fillId="0" borderId="10" xfId="49" applyFont="1" applyBorder="1" applyAlignment="1">
      <alignment horizontal="center" vertical="center"/>
      <protection/>
    </xf>
    <xf numFmtId="187" fontId="8" fillId="0" borderId="0" xfId="42" applyNumberFormat="1">
      <alignment/>
      <protection/>
    </xf>
    <xf numFmtId="188" fontId="29" fillId="24"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188" fontId="1" fillId="0" borderId="0" xfId="0" applyNumberFormat="1" applyFont="1" applyFill="1" applyAlignment="1">
      <alignment horizontal="center" vertical="center"/>
    </xf>
    <xf numFmtId="188" fontId="3" fillId="0" borderId="0" xfId="0" applyNumberFormat="1" applyFont="1" applyFill="1" applyAlignment="1">
      <alignment horizontal="center" vertical="center"/>
    </xf>
    <xf numFmtId="184" fontId="27" fillId="0" borderId="10" xfId="0" applyNumberFormat="1" applyFont="1" applyFill="1" applyBorder="1" applyAlignment="1">
      <alignment horizontal="center" vertical="center"/>
    </xf>
    <xf numFmtId="188" fontId="26" fillId="0" borderId="10" xfId="0" applyNumberFormat="1" applyFont="1" applyFill="1" applyBorder="1" applyAlignment="1">
      <alignment horizontal="center" vertical="center"/>
    </xf>
    <xf numFmtId="188" fontId="39" fillId="0" borderId="10" xfId="0" applyNumberFormat="1" applyFont="1" applyBorder="1" applyAlignment="1">
      <alignment horizontal="center"/>
    </xf>
    <xf numFmtId="188" fontId="1" fillId="0" borderId="10" xfId="0" applyNumberFormat="1" applyFont="1" applyFill="1" applyBorder="1" applyAlignment="1">
      <alignment horizontal="center" vertical="center"/>
    </xf>
    <xf numFmtId="184" fontId="0" fillId="0" borderId="10" xfId="0" applyNumberFormat="1" applyBorder="1" applyAlignment="1">
      <alignment/>
    </xf>
    <xf numFmtId="49" fontId="8" fillId="0" borderId="0" xfId="43" applyNumberFormat="1">
      <alignment/>
      <protection/>
    </xf>
    <xf numFmtId="49" fontId="4" fillId="0" borderId="0" xfId="45" applyNumberFormat="1" applyFont="1" applyAlignment="1">
      <alignment horizontal="center" vertical="center" wrapText="1"/>
      <protection/>
    </xf>
    <xf numFmtId="49" fontId="3" fillId="24" borderId="12" xfId="45" applyNumberFormat="1" applyFont="1" applyFill="1" applyBorder="1" applyAlignment="1" applyProtection="1">
      <alignment horizontal="center" vertical="center" wrapText="1"/>
      <protection/>
    </xf>
    <xf numFmtId="49" fontId="4" fillId="0" borderId="14" xfId="45" applyNumberFormat="1" applyFont="1" applyBorder="1" applyAlignment="1">
      <alignment/>
      <protection/>
    </xf>
    <xf numFmtId="49" fontId="4" fillId="0" borderId="0" xfId="45" applyNumberFormat="1" applyFont="1" applyBorder="1" applyAlignment="1">
      <alignment horizontal="left"/>
      <protection/>
    </xf>
    <xf numFmtId="49" fontId="4" fillId="0" borderId="0" xfId="45" applyNumberFormat="1" applyFont="1">
      <alignment/>
      <protection/>
    </xf>
    <xf numFmtId="49" fontId="0" fillId="0" borderId="0" xfId="0" applyNumberFormat="1" applyAlignment="1">
      <alignment/>
    </xf>
    <xf numFmtId="189" fontId="8" fillId="0" borderId="0" xfId="43" applyNumberFormat="1">
      <alignment/>
      <protection/>
    </xf>
    <xf numFmtId="189" fontId="3" fillId="0" borderId="0" xfId="45" applyNumberFormat="1" applyFont="1" applyFill="1" applyAlignment="1" applyProtection="1">
      <alignment horizontal="right" wrapText="1"/>
      <protection/>
    </xf>
    <xf numFmtId="189" fontId="3" fillId="24" borderId="12" xfId="45" applyNumberFormat="1" applyFont="1" applyFill="1" applyBorder="1" applyAlignment="1" applyProtection="1">
      <alignment horizontal="center" vertical="center" wrapText="1"/>
      <protection/>
    </xf>
    <xf numFmtId="189" fontId="3" fillId="0" borderId="12" xfId="45" applyNumberFormat="1" applyFont="1" applyBorder="1" applyAlignment="1">
      <alignment horizontal="center" vertical="center" wrapText="1"/>
      <protection/>
    </xf>
    <xf numFmtId="189" fontId="4" fillId="0" borderId="10" xfId="45" applyNumberFormat="1" applyFont="1" applyFill="1" applyBorder="1" applyAlignment="1">
      <alignment horizontal="center" vertical="center" wrapText="1"/>
      <protection/>
    </xf>
    <xf numFmtId="189" fontId="4" fillId="0" borderId="10" xfId="45" applyNumberFormat="1" applyFont="1" applyBorder="1" applyAlignment="1">
      <alignment horizontal="center" vertical="center" wrapText="1"/>
      <protection/>
    </xf>
    <xf numFmtId="189" fontId="4" fillId="0" borderId="0" xfId="45" applyNumberFormat="1" applyFont="1" applyBorder="1" applyAlignment="1">
      <alignment/>
      <protection/>
    </xf>
    <xf numFmtId="189" fontId="4" fillId="0" borderId="0" xfId="45" applyNumberFormat="1" applyFont="1" applyBorder="1" applyAlignment="1">
      <alignment horizontal="left"/>
      <protection/>
    </xf>
    <xf numFmtId="189" fontId="0" fillId="0" borderId="0" xfId="0" applyNumberFormat="1" applyAlignment="1">
      <alignment/>
    </xf>
    <xf numFmtId="189" fontId="4" fillId="0" borderId="0" xfId="45" applyNumberFormat="1" applyFont="1">
      <alignment/>
      <protection/>
    </xf>
    <xf numFmtId="189" fontId="3" fillId="0" borderId="10" xfId="45" applyNumberFormat="1" applyFont="1" applyFill="1" applyBorder="1" applyAlignment="1" applyProtection="1">
      <alignment horizontal="center" vertical="center" wrapText="1"/>
      <protection/>
    </xf>
    <xf numFmtId="4" fontId="4" fillId="0" borderId="18" xfId="45" applyNumberFormat="1" applyFont="1" applyFill="1" applyBorder="1" applyAlignment="1" applyProtection="1">
      <alignment horizontal="center" vertical="center" wrapText="1"/>
      <protection/>
    </xf>
    <xf numFmtId="49" fontId="4" fillId="0" borderId="10" xfId="45" applyNumberFormat="1" applyFont="1" applyFill="1" applyBorder="1" applyAlignment="1" applyProtection="1">
      <alignment horizontal="center" vertical="center" wrapText="1"/>
      <protection/>
    </xf>
    <xf numFmtId="4" fontId="4" fillId="0" borderId="10" xfId="45" applyNumberFormat="1" applyFont="1" applyFill="1" applyBorder="1" applyAlignment="1" applyProtection="1">
      <alignment horizontal="center" vertical="center" wrapText="1"/>
      <protection/>
    </xf>
    <xf numFmtId="189" fontId="4" fillId="0" borderId="10" xfId="45" applyNumberFormat="1" applyFont="1" applyFill="1" applyBorder="1" applyAlignment="1" applyProtection="1">
      <alignment horizontal="center" vertical="center" wrapText="1"/>
      <protection/>
    </xf>
    <xf numFmtId="0" fontId="8" fillId="0" borderId="10" xfId="43" applyBorder="1" applyAlignment="1">
      <alignment horizontal="center"/>
      <protection/>
    </xf>
    <xf numFmtId="0" fontId="8" fillId="0" borderId="10" xfId="43" applyFont="1" applyBorder="1" applyAlignment="1">
      <alignment horizontal="center" wrapText="1"/>
      <protection/>
    </xf>
    <xf numFmtId="189" fontId="8" fillId="0" borderId="10" xfId="43" applyNumberFormat="1" applyBorder="1" applyAlignment="1">
      <alignment horizontal="center"/>
      <protection/>
    </xf>
    <xf numFmtId="0" fontId="8" fillId="0" borderId="10" xfId="43" applyFont="1" applyBorder="1" applyAlignment="1">
      <alignment horizontal="center" vertical="center"/>
      <protection/>
    </xf>
    <xf numFmtId="0" fontId="8" fillId="0" borderId="10" xfId="43" applyFont="1" applyBorder="1" applyAlignment="1">
      <alignment horizontal="center" vertical="center" wrapText="1"/>
      <protection/>
    </xf>
    <xf numFmtId="0" fontId="8" fillId="0" borderId="10" xfId="43" applyBorder="1" applyAlignment="1">
      <alignment horizontal="center" vertical="center"/>
      <protection/>
    </xf>
    <xf numFmtId="0" fontId="5"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4"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Fill="1" applyAlignment="1">
      <alignment horizontal="center" vertical="center"/>
    </xf>
    <xf numFmtId="0" fontId="34" fillId="0" borderId="10" xfId="0" applyFont="1" applyFill="1" applyBorder="1" applyAlignment="1">
      <alignment horizontal="center" vertical="center"/>
    </xf>
    <xf numFmtId="0" fontId="34"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20" xfId="0" applyFont="1" applyFill="1" applyBorder="1" applyAlignment="1">
      <alignment horizontal="center" vertical="center"/>
    </xf>
    <xf numFmtId="0" fontId="3" fillId="0" borderId="21" xfId="45" applyFont="1" applyBorder="1" applyAlignment="1">
      <alignment horizontal="left" vertical="center" wrapText="1"/>
      <protection/>
    </xf>
    <xf numFmtId="0" fontId="27" fillId="0" borderId="10" xfId="0" applyNumberFormat="1" applyFont="1" applyBorder="1" applyAlignment="1">
      <alignment horizontal="center" vertical="center" wrapText="1"/>
    </xf>
    <xf numFmtId="0" fontId="3" fillId="0" borderId="13" xfId="0" applyFont="1" applyFill="1" applyBorder="1" applyAlignment="1">
      <alignment horizontal="left" vertical="center"/>
    </xf>
    <xf numFmtId="0" fontId="29" fillId="24" borderId="10" xfId="0" applyFont="1" applyFill="1" applyBorder="1" applyAlignment="1">
      <alignment horizontal="center" vertical="center" wrapText="1"/>
    </xf>
    <xf numFmtId="0" fontId="26" fillId="0" borderId="0" xfId="0" applyFont="1" applyFill="1" applyAlignment="1">
      <alignment horizontal="left" vertical="center" wrapText="1"/>
    </xf>
    <xf numFmtId="0" fontId="40" fillId="0" borderId="0" xfId="49" applyFont="1" applyAlignment="1">
      <alignment horizontal="center" vertical="center"/>
      <protection/>
    </xf>
    <xf numFmtId="0" fontId="38" fillId="0" borderId="16" xfId="49" applyFont="1" applyBorder="1" applyAlignment="1">
      <alignment horizontal="center" vertical="center"/>
      <protection/>
    </xf>
    <xf numFmtId="0" fontId="38" fillId="0" borderId="17" xfId="49" applyFont="1" applyBorder="1" applyAlignment="1">
      <alignment horizontal="center" vertical="center"/>
      <protection/>
    </xf>
    <xf numFmtId="0" fontId="35" fillId="0" borderId="0" xfId="45" applyNumberFormat="1" applyFont="1" applyFill="1" applyAlignment="1" applyProtection="1">
      <alignment horizontal="center" vertical="center"/>
      <protection/>
    </xf>
    <xf numFmtId="0" fontId="3" fillId="24" borderId="11"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7"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189" fontId="3" fillId="24" borderId="10" xfId="45" applyNumberFormat="1" applyFont="1" applyFill="1" applyBorder="1" applyAlignment="1" applyProtection="1">
      <alignment horizontal="center" vertical="center" wrapText="1"/>
      <protection/>
    </xf>
    <xf numFmtId="0" fontId="4" fillId="24" borderId="10" xfId="45" applyNumberFormat="1" applyFont="1" applyFill="1" applyBorder="1" applyAlignment="1" applyProtection="1">
      <alignment horizontal="center" vertical="center" wrapText="1"/>
      <protection/>
    </xf>
    <xf numFmtId="0" fontId="3" fillId="24" borderId="12" xfId="45" applyNumberFormat="1" applyFont="1" applyFill="1" applyBorder="1" applyAlignment="1" applyProtection="1">
      <alignment horizontal="center" vertical="center" wrapText="1"/>
      <protection/>
    </xf>
    <xf numFmtId="0" fontId="3" fillId="0" borderId="21" xfId="45" applyFont="1" applyBorder="1" applyAlignment="1">
      <alignment horizontal="center" vertical="center" wrapText="1"/>
      <protection/>
    </xf>
    <xf numFmtId="184" fontId="3" fillId="24" borderId="22" xfId="45" applyNumberFormat="1" applyFont="1" applyFill="1" applyBorder="1" applyAlignment="1" applyProtection="1">
      <alignment horizontal="center" vertical="center" wrapText="1"/>
      <protection/>
    </xf>
    <xf numFmtId="184" fontId="3" fillId="24" borderId="20" xfId="45" applyNumberFormat="1" applyFont="1" applyFill="1" applyBorder="1" applyAlignment="1" applyProtection="1">
      <alignment horizontal="center" vertical="center" wrapText="1"/>
      <protection/>
    </xf>
    <xf numFmtId="0" fontId="3" fillId="0" borderId="17" xfId="45" applyFont="1" applyBorder="1" applyAlignment="1">
      <alignment horizontal="center" vertical="center" wrapText="1"/>
      <protection/>
    </xf>
    <xf numFmtId="0" fontId="4" fillId="0" borderId="17" xfId="45" applyFont="1" applyBorder="1" applyAlignment="1">
      <alignment horizontal="center" vertical="center" wrapText="1"/>
      <protection/>
    </xf>
    <xf numFmtId="0" fontId="4" fillId="0" borderId="22" xfId="45" applyFont="1" applyBorder="1" applyAlignment="1">
      <alignment horizontal="center" vertical="center" wrapText="1"/>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常规_财政拨款收入支出表" xfId="46"/>
    <cellStyle name="常规_公共预算支出表" xfId="47"/>
    <cellStyle name="常规_三公经费决算公开" xfId="48"/>
    <cellStyle name="常规_一般公共预算基本支出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样式 1"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5"/>
  <sheetViews>
    <sheetView zoomScalePageLayoutView="0" workbookViewId="0" topLeftCell="A1">
      <selection activeCell="F22" sqref="F22:N22"/>
    </sheetView>
  </sheetViews>
  <sheetFormatPr defaultColWidth="9.00390625" defaultRowHeight="14.25"/>
  <cols>
    <col min="1" max="1" width="26.25390625" style="2" customWidth="1"/>
    <col min="2" max="2" width="8.50390625" style="2" customWidth="1"/>
    <col min="3" max="3" width="0.875" style="2" customWidth="1"/>
    <col min="4" max="4" width="8.125" style="2" customWidth="1"/>
    <col min="5" max="5" width="19.25390625" style="2" customWidth="1"/>
    <col min="6" max="6" width="8.625" style="2" customWidth="1"/>
    <col min="7" max="7" width="7.875" style="2" customWidth="1"/>
    <col min="8" max="8" width="7.50390625" style="2" customWidth="1"/>
    <col min="9" max="9" width="5.75390625" style="2" customWidth="1"/>
    <col min="10" max="10" width="4.625" style="2" customWidth="1"/>
    <col min="11" max="11" width="5.875" style="2" customWidth="1"/>
    <col min="12" max="12" width="8.375" style="2" customWidth="1"/>
    <col min="13" max="13" width="5.875" style="2" customWidth="1"/>
    <col min="14" max="14" width="4.625" style="2" customWidth="1"/>
    <col min="15" max="15" width="10.875" style="2" customWidth="1"/>
    <col min="16" max="16" width="9.00390625" style="2" bestFit="1" customWidth="1"/>
    <col min="17" max="16384" width="9.00390625" style="2" customWidth="1"/>
  </cols>
  <sheetData>
    <row r="1" ht="12" customHeight="1">
      <c r="A1" s="21"/>
    </row>
    <row r="2" spans="1:15" ht="12" customHeight="1">
      <c r="A2" s="102" t="s">
        <v>59</v>
      </c>
      <c r="B2" s="103"/>
      <c r="C2" s="103"/>
      <c r="D2" s="103"/>
      <c r="E2" s="103"/>
      <c r="F2" s="103"/>
      <c r="G2" s="103"/>
      <c r="H2" s="103"/>
      <c r="I2" s="103"/>
      <c r="J2" s="103"/>
      <c r="K2" s="103"/>
      <c r="L2" s="103"/>
      <c r="M2" s="103"/>
      <c r="N2" s="103"/>
      <c r="O2" s="103"/>
    </row>
    <row r="3" spans="1:15" ht="28.5" customHeight="1">
      <c r="A3" s="103"/>
      <c r="B3" s="103"/>
      <c r="C3" s="103"/>
      <c r="D3" s="103"/>
      <c r="E3" s="103"/>
      <c r="F3" s="103"/>
      <c r="G3" s="103"/>
      <c r="H3" s="103"/>
      <c r="I3" s="103"/>
      <c r="J3" s="103"/>
      <c r="K3" s="103"/>
      <c r="L3" s="103"/>
      <c r="M3" s="103"/>
      <c r="N3" s="103"/>
      <c r="O3" s="103"/>
    </row>
    <row r="4" spans="1:14" ht="21.75" customHeight="1">
      <c r="A4" s="110" t="s">
        <v>124</v>
      </c>
      <c r="B4" s="110"/>
      <c r="C4" s="1"/>
      <c r="D4" s="1"/>
      <c r="E4" s="1"/>
      <c r="N4" s="11" t="s">
        <v>0</v>
      </c>
    </row>
    <row r="5" spans="1:15" ht="24.75" customHeight="1">
      <c r="A5" s="104" t="s">
        <v>1</v>
      </c>
      <c r="B5" s="104"/>
      <c r="C5" s="107"/>
      <c r="D5" s="104" t="s">
        <v>2</v>
      </c>
      <c r="E5" s="104"/>
      <c r="F5" s="104"/>
      <c r="G5" s="104"/>
      <c r="H5" s="104"/>
      <c r="I5" s="104"/>
      <c r="J5" s="104"/>
      <c r="K5" s="104"/>
      <c r="L5" s="104"/>
      <c r="M5" s="104"/>
      <c r="N5" s="104"/>
      <c r="O5" s="104"/>
    </row>
    <row r="6" spans="1:15" s="39" customFormat="1" ht="48.75" customHeight="1">
      <c r="A6" s="106" t="s">
        <v>3</v>
      </c>
      <c r="B6" s="106" t="s">
        <v>4</v>
      </c>
      <c r="C6" s="108"/>
      <c r="D6" s="105" t="s">
        <v>5</v>
      </c>
      <c r="E6" s="105"/>
      <c r="F6" s="105" t="s">
        <v>6</v>
      </c>
      <c r="G6" s="105"/>
      <c r="H6" s="105"/>
      <c r="I6" s="105"/>
      <c r="J6" s="105"/>
      <c r="K6" s="105"/>
      <c r="L6" s="105"/>
      <c r="M6" s="105"/>
      <c r="N6" s="105"/>
      <c r="O6" s="105"/>
    </row>
    <row r="7" spans="1:15" s="39" customFormat="1" ht="63" customHeight="1">
      <c r="A7" s="106"/>
      <c r="B7" s="106"/>
      <c r="C7" s="108"/>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f>10066.05+312.3+124+61.17+730.18+259.5</f>
        <v>11553.199999999999</v>
      </c>
      <c r="C8" s="108"/>
      <c r="D8" s="41">
        <v>2019999</v>
      </c>
      <c r="E8" s="41" t="s">
        <v>65</v>
      </c>
      <c r="F8" s="7"/>
      <c r="G8" s="9">
        <v>3.8</v>
      </c>
      <c r="H8" s="9"/>
      <c r="I8" s="9"/>
      <c r="J8" s="9"/>
      <c r="K8" s="9"/>
      <c r="L8" s="9"/>
      <c r="M8" s="9"/>
      <c r="N8" s="9"/>
      <c r="O8" s="44">
        <f>SUM(F8:N8)</f>
        <v>3.8</v>
      </c>
    </row>
    <row r="9" spans="1:15" ht="18.75" customHeight="1">
      <c r="A9" s="13" t="s">
        <v>20</v>
      </c>
      <c r="B9" s="6">
        <f>10066.05+312.3+124+61.17+730.18+259.5</f>
        <v>11553.199999999999</v>
      </c>
      <c r="C9" s="108"/>
      <c r="D9" s="41">
        <v>2111201</v>
      </c>
      <c r="E9" s="41" t="s">
        <v>79</v>
      </c>
      <c r="F9" s="7"/>
      <c r="G9" s="9"/>
      <c r="H9" s="9"/>
      <c r="I9" s="9"/>
      <c r="J9" s="9"/>
      <c r="K9" s="9"/>
      <c r="L9" s="9">
        <v>30</v>
      </c>
      <c r="M9" s="9"/>
      <c r="N9" s="9"/>
      <c r="O9" s="44">
        <f>SUM(F9:N9)</f>
        <v>30</v>
      </c>
    </row>
    <row r="10" spans="1:15" ht="18.75" customHeight="1">
      <c r="A10" s="14" t="s">
        <v>21</v>
      </c>
      <c r="B10" s="6"/>
      <c r="C10" s="108"/>
      <c r="D10" s="41">
        <v>2130199</v>
      </c>
      <c r="E10" s="41" t="s">
        <v>66</v>
      </c>
      <c r="F10" s="7"/>
      <c r="G10" s="9">
        <v>2.47</v>
      </c>
      <c r="H10" s="9"/>
      <c r="I10" s="9"/>
      <c r="J10" s="9"/>
      <c r="K10" s="9"/>
      <c r="L10" s="9">
        <v>3</v>
      </c>
      <c r="M10" s="9">
        <v>7.53</v>
      </c>
      <c r="N10" s="9"/>
      <c r="O10" s="44">
        <f aca="true" t="shared" si="0" ref="O10:O20">SUM(F10:N10)</f>
        <v>13</v>
      </c>
    </row>
    <row r="11" spans="1:15" ht="18.75" customHeight="1">
      <c r="A11" s="13" t="s">
        <v>22</v>
      </c>
      <c r="B11" s="6"/>
      <c r="C11" s="108"/>
      <c r="D11" s="41">
        <v>2130301</v>
      </c>
      <c r="E11" s="41" t="s">
        <v>67</v>
      </c>
      <c r="F11" s="10">
        <f>649.46+280.1+101+51.17+629.47+209.16</f>
        <v>1920.3600000000001</v>
      </c>
      <c r="G11" s="10">
        <f>73.09+11.2+12+10+42.53+30.24</f>
        <v>179.06</v>
      </c>
      <c r="H11" s="10">
        <f>59.6+21+15+18.18+30.81</f>
        <v>144.59</v>
      </c>
      <c r="I11" s="10"/>
      <c r="J11" s="10"/>
      <c r="K11" s="10"/>
      <c r="L11" s="10"/>
      <c r="M11" s="10">
        <f>3+7.1</f>
        <v>10.1</v>
      </c>
      <c r="N11" s="10"/>
      <c r="O11" s="44">
        <f t="shared" si="0"/>
        <v>2254.11</v>
      </c>
    </row>
    <row r="12" spans="1:15" ht="18.75" customHeight="1">
      <c r="A12" s="13" t="s">
        <v>23</v>
      </c>
      <c r="B12" s="6"/>
      <c r="C12" s="108"/>
      <c r="D12" s="41">
        <v>2130305</v>
      </c>
      <c r="E12" s="41" t="s">
        <v>68</v>
      </c>
      <c r="F12" s="10"/>
      <c r="G12" s="10"/>
      <c r="H12" s="10"/>
      <c r="I12" s="10"/>
      <c r="J12" s="10"/>
      <c r="K12" s="10"/>
      <c r="L12" s="10">
        <f>3981.6+40</f>
        <v>4021.6</v>
      </c>
      <c r="M12" s="10"/>
      <c r="N12" s="10"/>
      <c r="O12" s="44">
        <f t="shared" si="0"/>
        <v>4021.6</v>
      </c>
    </row>
    <row r="13" spans="1:15" ht="18.75" customHeight="1">
      <c r="A13" s="13" t="s">
        <v>24</v>
      </c>
      <c r="B13" s="6">
        <v>45</v>
      </c>
      <c r="C13" s="108"/>
      <c r="D13" s="41">
        <v>2130306</v>
      </c>
      <c r="E13" s="41" t="s">
        <v>69</v>
      </c>
      <c r="F13" s="10">
        <v>0.38</v>
      </c>
      <c r="G13" s="10">
        <v>8.34</v>
      </c>
      <c r="H13" s="10"/>
      <c r="I13" s="10"/>
      <c r="J13" s="10"/>
      <c r="K13" s="10"/>
      <c r="L13" s="10">
        <v>247</v>
      </c>
      <c r="M13" s="10">
        <v>15.49</v>
      </c>
      <c r="N13" s="10"/>
      <c r="O13" s="44">
        <f t="shared" si="0"/>
        <v>271.21</v>
      </c>
    </row>
    <row r="14" spans="1:15" ht="18.75" customHeight="1">
      <c r="A14" s="13" t="s">
        <v>25</v>
      </c>
      <c r="B14" s="6"/>
      <c r="C14" s="108"/>
      <c r="D14" s="41">
        <v>2130308</v>
      </c>
      <c r="E14" s="41" t="s">
        <v>70</v>
      </c>
      <c r="F14" s="10">
        <v>15.68</v>
      </c>
      <c r="G14" s="10">
        <v>60.04</v>
      </c>
      <c r="H14" s="10"/>
      <c r="I14" s="10"/>
      <c r="J14" s="10"/>
      <c r="K14" s="10"/>
      <c r="L14" s="10"/>
      <c r="M14" s="10">
        <v>1.28</v>
      </c>
      <c r="N14" s="10"/>
      <c r="O14" s="44">
        <f t="shared" si="0"/>
        <v>77</v>
      </c>
    </row>
    <row r="15" spans="1:15" ht="18.75" customHeight="1">
      <c r="A15" s="13" t="s">
        <v>26</v>
      </c>
      <c r="B15" s="6">
        <f>7+57.19</f>
        <v>64.19</v>
      </c>
      <c r="C15" s="108"/>
      <c r="D15" s="41">
        <v>2130310</v>
      </c>
      <c r="E15" s="41" t="s">
        <v>71</v>
      </c>
      <c r="F15" s="10"/>
      <c r="G15" s="10"/>
      <c r="H15" s="10"/>
      <c r="I15" s="10"/>
      <c r="J15" s="10"/>
      <c r="K15" s="10"/>
      <c r="L15" s="10">
        <v>110</v>
      </c>
      <c r="M15" s="10"/>
      <c r="N15" s="10"/>
      <c r="O15" s="44">
        <f t="shared" si="0"/>
        <v>110</v>
      </c>
    </row>
    <row r="16" spans="1:15" ht="18.75" customHeight="1">
      <c r="A16" s="13"/>
      <c r="B16" s="6"/>
      <c r="C16" s="108"/>
      <c r="D16" s="41">
        <v>2130314</v>
      </c>
      <c r="E16" s="41" t="s">
        <v>72</v>
      </c>
      <c r="F16" s="10">
        <v>3.8</v>
      </c>
      <c r="G16" s="10">
        <v>18.18</v>
      </c>
      <c r="H16" s="10"/>
      <c r="I16" s="10"/>
      <c r="J16" s="10"/>
      <c r="K16" s="10"/>
      <c r="L16" s="10">
        <v>2284</v>
      </c>
      <c r="M16" s="10">
        <v>53.22</v>
      </c>
      <c r="N16" s="10"/>
      <c r="O16" s="44">
        <f t="shared" si="0"/>
        <v>2359.2</v>
      </c>
    </row>
    <row r="17" spans="1:15" ht="18.75" customHeight="1">
      <c r="A17" s="13"/>
      <c r="B17" s="6"/>
      <c r="C17" s="108"/>
      <c r="D17" s="41">
        <v>2130316</v>
      </c>
      <c r="E17" s="41" t="s">
        <v>73</v>
      </c>
      <c r="F17" s="10"/>
      <c r="G17" s="10"/>
      <c r="H17" s="10"/>
      <c r="I17" s="10"/>
      <c r="J17" s="10"/>
      <c r="K17" s="10"/>
      <c r="L17" s="10">
        <v>2062.5</v>
      </c>
      <c r="M17" s="10"/>
      <c r="N17" s="10"/>
      <c r="O17" s="44">
        <f t="shared" si="0"/>
        <v>2062.5</v>
      </c>
    </row>
    <row r="18" spans="1:15" ht="18.75" customHeight="1">
      <c r="A18" s="40"/>
      <c r="B18" s="6"/>
      <c r="C18" s="108"/>
      <c r="D18" s="41">
        <v>2130331</v>
      </c>
      <c r="E18" s="41" t="s">
        <v>74</v>
      </c>
      <c r="F18" s="10"/>
      <c r="G18" s="10"/>
      <c r="H18" s="10"/>
      <c r="I18" s="10"/>
      <c r="J18" s="10"/>
      <c r="K18" s="10"/>
      <c r="L18" s="10">
        <v>2</v>
      </c>
      <c r="M18" s="10"/>
      <c r="N18" s="10"/>
      <c r="O18" s="44">
        <f t="shared" si="0"/>
        <v>2</v>
      </c>
    </row>
    <row r="19" spans="1:15" ht="18.75" customHeight="1">
      <c r="A19" s="40"/>
      <c r="B19" s="6"/>
      <c r="C19" s="108"/>
      <c r="D19" s="41">
        <v>2130332</v>
      </c>
      <c r="E19" s="41" t="s">
        <v>75</v>
      </c>
      <c r="F19" s="10"/>
      <c r="G19" s="10"/>
      <c r="H19" s="10"/>
      <c r="I19" s="10"/>
      <c r="J19" s="10"/>
      <c r="K19" s="10"/>
      <c r="L19" s="10">
        <v>20</v>
      </c>
      <c r="M19" s="10"/>
      <c r="N19" s="10"/>
      <c r="O19" s="44">
        <f t="shared" si="0"/>
        <v>20</v>
      </c>
    </row>
    <row r="20" spans="1:15" ht="18.75" customHeight="1">
      <c r="A20" s="48"/>
      <c r="B20" s="53"/>
      <c r="C20" s="109"/>
      <c r="D20" s="46">
        <v>2130399</v>
      </c>
      <c r="E20" s="41" t="s">
        <v>76</v>
      </c>
      <c r="F20" s="10"/>
      <c r="G20" s="10"/>
      <c r="H20" s="10"/>
      <c r="I20" s="10"/>
      <c r="J20" s="10"/>
      <c r="K20" s="10"/>
      <c r="L20" s="10">
        <v>365</v>
      </c>
      <c r="M20" s="10"/>
      <c r="N20" s="10"/>
      <c r="O20" s="44">
        <f t="shared" si="0"/>
        <v>365</v>
      </c>
    </row>
    <row r="21" spans="1:15" ht="24">
      <c r="A21" s="49"/>
      <c r="B21" s="48"/>
      <c r="C21" s="101"/>
      <c r="D21" s="41">
        <v>2290400</v>
      </c>
      <c r="E21" s="51" t="s">
        <v>80</v>
      </c>
      <c r="F21" s="10">
        <v>48</v>
      </c>
      <c r="G21" s="10"/>
      <c r="H21" s="10">
        <v>50</v>
      </c>
      <c r="I21" s="10"/>
      <c r="J21" s="10"/>
      <c r="K21" s="10"/>
      <c r="L21" s="10"/>
      <c r="M21" s="10"/>
      <c r="N21" s="10"/>
      <c r="O21" s="44">
        <v>98</v>
      </c>
    </row>
    <row r="22" spans="1:15" ht="14.25" customHeight="1">
      <c r="A22" s="50" t="s">
        <v>27</v>
      </c>
      <c r="B22" s="6">
        <f>B8+B11+B13+B12+B14+B15</f>
        <v>11662.39</v>
      </c>
      <c r="C22" s="101"/>
      <c r="D22" s="10"/>
      <c r="E22" s="52" t="s">
        <v>78</v>
      </c>
      <c r="F22" s="70">
        <f>SUM(F8:F21)</f>
        <v>1988.2200000000003</v>
      </c>
      <c r="G22" s="10">
        <f>SUM(G8:G21)</f>
        <v>271.89</v>
      </c>
      <c r="H22" s="10">
        <f>SUM(H8:H21)</f>
        <v>194.59</v>
      </c>
      <c r="I22" s="10"/>
      <c r="J22" s="10"/>
      <c r="K22" s="10"/>
      <c r="L22" s="10">
        <f>SUM(L8:L21)</f>
        <v>9145.1</v>
      </c>
      <c r="M22" s="10">
        <f>SUM(M8:M21)</f>
        <v>87.62</v>
      </c>
      <c r="N22" s="10"/>
      <c r="O22" s="44">
        <f>SUM(O8:O21)</f>
        <v>11687.42</v>
      </c>
    </row>
    <row r="23" spans="2:4" ht="14.25" customHeight="1">
      <c r="B23" s="54"/>
      <c r="C23" s="101"/>
      <c r="D23" s="54"/>
    </row>
    <row r="24" spans="2:4" ht="14.25" customHeight="1">
      <c r="B24" s="54"/>
      <c r="C24" s="101"/>
      <c r="D24" s="54"/>
    </row>
    <row r="25" spans="2:4" ht="14.25" customHeight="1">
      <c r="B25" s="54"/>
      <c r="C25" s="101"/>
      <c r="D25" s="54"/>
    </row>
  </sheetData>
  <sheetProtection/>
  <mergeCells count="10">
    <mergeCell ref="C21:C25"/>
    <mergeCell ref="A2:O3"/>
    <mergeCell ref="A5:B5"/>
    <mergeCell ref="D5:O5"/>
    <mergeCell ref="D6:E6"/>
    <mergeCell ref="F6:O6"/>
    <mergeCell ref="A6:A7"/>
    <mergeCell ref="B6:B7"/>
    <mergeCell ref="C5:C20"/>
    <mergeCell ref="A4:B4"/>
  </mergeCells>
  <printOptions/>
  <pageMargins left="0.4" right="0.17" top="0.2" bottom="0.37" header="0.29"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1">
      <selection activeCell="I16" sqref="I16"/>
    </sheetView>
  </sheetViews>
  <sheetFormatPr defaultColWidth="9.00390625" defaultRowHeight="14.25"/>
  <cols>
    <col min="1" max="1" width="24.00390625" style="0" customWidth="1"/>
    <col min="2" max="2" width="9.375" style="0" customWidth="1"/>
    <col min="3" max="3" width="0.74609375" style="0" customWidth="1"/>
    <col min="4" max="4" width="7.875" style="0" customWidth="1"/>
    <col min="5" max="5" width="19.125" style="0" customWidth="1"/>
    <col min="6" max="6" width="8.125" style="0" customWidth="1"/>
    <col min="7" max="7" width="8.00390625" style="0" customWidth="1"/>
    <col min="8" max="8" width="7.50390625" style="0" customWidth="1"/>
    <col min="9" max="9" width="6.50390625" style="0" customWidth="1"/>
    <col min="10" max="10" width="4.75390625" style="0" customWidth="1"/>
    <col min="11" max="11" width="5.00390625" style="0" customWidth="1"/>
    <col min="12" max="12" width="8.125" style="0" customWidth="1"/>
    <col min="13" max="13" width="6.75390625" style="0" customWidth="1"/>
    <col min="14" max="14" width="4.50390625" style="0" customWidth="1"/>
    <col min="15" max="15" width="10.50390625" style="0" customWidth="1"/>
  </cols>
  <sheetData>
    <row r="1" spans="1:15" ht="14.25">
      <c r="A1" s="102" t="s">
        <v>60</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1" t="s">
        <v>124</v>
      </c>
      <c r="B3" s="1"/>
      <c r="C3" s="1"/>
      <c r="D3" s="1"/>
      <c r="E3" s="1"/>
      <c r="F3" s="2"/>
      <c r="G3" s="2"/>
      <c r="H3" s="2"/>
      <c r="I3" s="2"/>
      <c r="J3" s="2"/>
      <c r="K3" s="2"/>
      <c r="L3" s="2"/>
      <c r="M3" s="2"/>
      <c r="N3" s="11" t="s">
        <v>0</v>
      </c>
      <c r="O3" s="2"/>
    </row>
    <row r="4" spans="1:15" ht="25.5" customHeight="1">
      <c r="A4" s="104" t="s">
        <v>1</v>
      </c>
      <c r="B4" s="104"/>
      <c r="C4" s="104"/>
      <c r="D4" s="104" t="s">
        <v>2</v>
      </c>
      <c r="E4" s="104"/>
      <c r="F4" s="104"/>
      <c r="G4" s="104"/>
      <c r="H4" s="104"/>
      <c r="I4" s="104"/>
      <c r="J4" s="104"/>
      <c r="K4" s="104"/>
      <c r="L4" s="104"/>
      <c r="M4" s="104"/>
      <c r="N4" s="104"/>
      <c r="O4" s="104"/>
    </row>
    <row r="5" spans="1:15" ht="19.5" customHeight="1">
      <c r="A5" s="106" t="s">
        <v>3</v>
      </c>
      <c r="B5" s="106" t="s">
        <v>4</v>
      </c>
      <c r="C5" s="104"/>
      <c r="D5" s="111" t="s">
        <v>5</v>
      </c>
      <c r="E5" s="111"/>
      <c r="F5" s="105" t="s">
        <v>6</v>
      </c>
      <c r="G5" s="105"/>
      <c r="H5" s="105"/>
      <c r="I5" s="105"/>
      <c r="J5" s="105"/>
      <c r="K5" s="105"/>
      <c r="L5" s="105"/>
      <c r="M5" s="105"/>
      <c r="N5" s="105"/>
      <c r="O5" s="105"/>
    </row>
    <row r="6" spans="1:15" ht="51" customHeight="1">
      <c r="A6" s="106"/>
      <c r="B6" s="106"/>
      <c r="C6" s="104"/>
      <c r="D6" s="4" t="s">
        <v>7</v>
      </c>
      <c r="E6" s="3" t="s">
        <v>8</v>
      </c>
      <c r="F6" s="3" t="s">
        <v>9</v>
      </c>
      <c r="G6" s="3" t="s">
        <v>10</v>
      </c>
      <c r="H6" s="3" t="s">
        <v>11</v>
      </c>
      <c r="I6" s="3" t="s">
        <v>12</v>
      </c>
      <c r="J6" s="3" t="s">
        <v>13</v>
      </c>
      <c r="K6" s="3" t="s">
        <v>14</v>
      </c>
      <c r="L6" s="3" t="s">
        <v>15</v>
      </c>
      <c r="M6" s="3" t="s">
        <v>16</v>
      </c>
      <c r="N6" s="3" t="s">
        <v>17</v>
      </c>
      <c r="O6" s="12" t="s">
        <v>18</v>
      </c>
    </row>
    <row r="7" spans="1:15" ht="18.75" customHeight="1">
      <c r="A7" s="13" t="s">
        <v>28</v>
      </c>
      <c r="B7" s="6">
        <f>10066.05+312.3+124+61.17+730.18+259.5</f>
        <v>11553.199999999999</v>
      </c>
      <c r="C7" s="104"/>
      <c r="D7" s="41">
        <v>2019999</v>
      </c>
      <c r="E7" s="41" t="s">
        <v>65</v>
      </c>
      <c r="F7" s="7"/>
      <c r="G7" s="9">
        <v>3.8</v>
      </c>
      <c r="H7" s="9"/>
      <c r="I7" s="9"/>
      <c r="J7" s="9"/>
      <c r="K7" s="9"/>
      <c r="L7" s="9"/>
      <c r="M7" s="9"/>
      <c r="N7" s="9"/>
      <c r="O7" s="44">
        <f>SUM(F7:N7)</f>
        <v>3.8</v>
      </c>
    </row>
    <row r="8" spans="1:15" ht="18.75" customHeight="1">
      <c r="A8" s="13" t="s">
        <v>29</v>
      </c>
      <c r="B8" s="6">
        <f>10066.05+312.3+124+61.17+730.18+259.5</f>
        <v>11553.199999999999</v>
      </c>
      <c r="C8" s="104"/>
      <c r="D8" s="41">
        <v>2111201</v>
      </c>
      <c r="E8" s="41" t="s">
        <v>79</v>
      </c>
      <c r="F8" s="7"/>
      <c r="G8" s="9"/>
      <c r="H8" s="9"/>
      <c r="I8" s="9"/>
      <c r="J8" s="9"/>
      <c r="K8" s="9"/>
      <c r="L8" s="9">
        <v>30</v>
      </c>
      <c r="M8" s="9"/>
      <c r="N8" s="9"/>
      <c r="O8" s="44">
        <f>SUM(F8:N8)</f>
        <v>30</v>
      </c>
    </row>
    <row r="9" spans="1:15" ht="18.75" customHeight="1">
      <c r="A9" s="14" t="s">
        <v>30</v>
      </c>
      <c r="B9" s="6"/>
      <c r="C9" s="104"/>
      <c r="D9" s="41">
        <v>2130199</v>
      </c>
      <c r="E9" s="41" t="s">
        <v>66</v>
      </c>
      <c r="F9" s="7"/>
      <c r="G9" s="9">
        <v>2.47</v>
      </c>
      <c r="H9" s="9"/>
      <c r="I9" s="9"/>
      <c r="J9" s="9"/>
      <c r="K9" s="9"/>
      <c r="L9" s="9">
        <v>3</v>
      </c>
      <c r="M9" s="9">
        <v>7.53</v>
      </c>
      <c r="N9" s="9"/>
      <c r="O9" s="44">
        <f aca="true" t="shared" si="0" ref="O9:O19">SUM(F9:N9)</f>
        <v>13</v>
      </c>
    </row>
    <row r="10" spans="1:15" ht="18.75" customHeight="1">
      <c r="A10" s="10"/>
      <c r="B10" s="10"/>
      <c r="C10" s="104"/>
      <c r="D10" s="41">
        <v>2130301</v>
      </c>
      <c r="E10" s="41" t="s">
        <v>67</v>
      </c>
      <c r="F10" s="10">
        <f>649.46+280.1+101+51.17+629.47+141.74</f>
        <v>1852.94</v>
      </c>
      <c r="G10" s="10">
        <f>73.09+11.2+10+10+42.53+22.15</f>
        <v>168.97</v>
      </c>
      <c r="H10" s="10">
        <f>59.6+21+13+18.18+26.44</f>
        <v>138.22</v>
      </c>
      <c r="I10" s="10"/>
      <c r="J10" s="10"/>
      <c r="K10" s="10"/>
      <c r="L10" s="10"/>
      <c r="M10" s="10">
        <v>6.17</v>
      </c>
      <c r="N10" s="10"/>
      <c r="O10" s="44">
        <f t="shared" si="0"/>
        <v>2166.3</v>
      </c>
    </row>
    <row r="11" spans="1:15" ht="18.75" customHeight="1">
      <c r="A11" s="10"/>
      <c r="B11" s="10"/>
      <c r="C11" s="104"/>
      <c r="D11" s="41">
        <v>2130305</v>
      </c>
      <c r="E11" s="41" t="s">
        <v>68</v>
      </c>
      <c r="F11" s="10"/>
      <c r="G11" s="10"/>
      <c r="H11" s="10"/>
      <c r="I11" s="10"/>
      <c r="J11" s="10"/>
      <c r="K11" s="10"/>
      <c r="L11" s="10">
        <v>3981.6</v>
      </c>
      <c r="M11" s="10">
        <v>40</v>
      </c>
      <c r="N11" s="10"/>
      <c r="O11" s="44">
        <f t="shared" si="0"/>
        <v>4021.6</v>
      </c>
    </row>
    <row r="12" spans="1:15" ht="18.75" customHeight="1">
      <c r="A12" s="10"/>
      <c r="B12" s="10"/>
      <c r="C12" s="104"/>
      <c r="D12" s="41">
        <v>2130306</v>
      </c>
      <c r="E12" s="41" t="s">
        <v>69</v>
      </c>
      <c r="F12" s="10"/>
      <c r="G12" s="10"/>
      <c r="H12" s="10"/>
      <c r="I12" s="10"/>
      <c r="J12" s="10"/>
      <c r="K12" s="10"/>
      <c r="L12" s="10">
        <v>247</v>
      </c>
      <c r="M12" s="10"/>
      <c r="N12" s="10"/>
      <c r="O12" s="44">
        <f t="shared" si="0"/>
        <v>247</v>
      </c>
    </row>
    <row r="13" spans="1:15" ht="18.75" customHeight="1">
      <c r="A13" s="10"/>
      <c r="B13" s="10"/>
      <c r="C13" s="104"/>
      <c r="D13" s="41">
        <v>2130308</v>
      </c>
      <c r="E13" s="41" t="s">
        <v>70</v>
      </c>
      <c r="F13" s="10">
        <v>15.68</v>
      </c>
      <c r="G13" s="10">
        <v>60.04</v>
      </c>
      <c r="H13" s="10"/>
      <c r="I13" s="10"/>
      <c r="J13" s="10"/>
      <c r="K13" s="10"/>
      <c r="L13" s="10"/>
      <c r="M13" s="10">
        <v>1.28</v>
      </c>
      <c r="N13" s="10"/>
      <c r="O13" s="44">
        <f t="shared" si="0"/>
        <v>77</v>
      </c>
    </row>
    <row r="14" spans="1:15" ht="18.75" customHeight="1">
      <c r="A14" s="10"/>
      <c r="B14" s="10"/>
      <c r="C14" s="104"/>
      <c r="D14" s="41">
        <v>2130310</v>
      </c>
      <c r="E14" s="41" t="s">
        <v>71</v>
      </c>
      <c r="F14" s="10"/>
      <c r="G14" s="10"/>
      <c r="H14" s="10"/>
      <c r="I14" s="10"/>
      <c r="J14" s="10"/>
      <c r="K14" s="10"/>
      <c r="L14" s="10">
        <v>110</v>
      </c>
      <c r="M14" s="10"/>
      <c r="N14" s="10"/>
      <c r="O14" s="44">
        <f t="shared" si="0"/>
        <v>110</v>
      </c>
    </row>
    <row r="15" spans="1:15" ht="18.75" customHeight="1">
      <c r="A15" s="10"/>
      <c r="B15" s="10"/>
      <c r="C15" s="104"/>
      <c r="D15" s="41">
        <v>2130314</v>
      </c>
      <c r="E15" s="41" t="s">
        <v>72</v>
      </c>
      <c r="F15" s="10">
        <v>3.5</v>
      </c>
      <c r="G15" s="10">
        <v>18.18</v>
      </c>
      <c r="H15" s="10"/>
      <c r="I15" s="10"/>
      <c r="J15" s="10"/>
      <c r="K15" s="10"/>
      <c r="L15" s="10">
        <v>2284</v>
      </c>
      <c r="M15" s="10">
        <v>31.32</v>
      </c>
      <c r="N15" s="10"/>
      <c r="O15" s="44">
        <f t="shared" si="0"/>
        <v>2337</v>
      </c>
    </row>
    <row r="16" spans="1:15" ht="18.75" customHeight="1">
      <c r="A16" s="10"/>
      <c r="B16" s="10"/>
      <c r="C16" s="104"/>
      <c r="D16" s="41">
        <v>2130316</v>
      </c>
      <c r="E16" s="41" t="s">
        <v>73</v>
      </c>
      <c r="F16" s="10"/>
      <c r="G16" s="10"/>
      <c r="H16" s="10"/>
      <c r="I16" s="10"/>
      <c r="J16" s="10"/>
      <c r="K16" s="10"/>
      <c r="L16" s="10">
        <v>2062.5</v>
      </c>
      <c r="M16" s="10"/>
      <c r="N16" s="10"/>
      <c r="O16" s="44">
        <f t="shared" si="0"/>
        <v>2062.5</v>
      </c>
    </row>
    <row r="17" spans="1:15" ht="18.75" customHeight="1">
      <c r="A17" s="10"/>
      <c r="B17" s="10"/>
      <c r="C17" s="104"/>
      <c r="D17" s="41">
        <v>2130331</v>
      </c>
      <c r="E17" s="41" t="s">
        <v>74</v>
      </c>
      <c r="F17" s="10"/>
      <c r="G17" s="10"/>
      <c r="H17" s="10"/>
      <c r="I17" s="10"/>
      <c r="J17" s="10"/>
      <c r="K17" s="10"/>
      <c r="L17" s="10">
        <v>2</v>
      </c>
      <c r="M17" s="10"/>
      <c r="N17" s="10"/>
      <c r="O17" s="44">
        <f t="shared" si="0"/>
        <v>2</v>
      </c>
    </row>
    <row r="18" spans="1:15" ht="18.75" customHeight="1">
      <c r="A18" s="10"/>
      <c r="B18" s="10"/>
      <c r="C18" s="104"/>
      <c r="D18" s="41">
        <v>2130332</v>
      </c>
      <c r="E18" s="41" t="s">
        <v>75</v>
      </c>
      <c r="F18" s="10"/>
      <c r="G18" s="10"/>
      <c r="H18" s="10"/>
      <c r="I18" s="10"/>
      <c r="J18" s="10"/>
      <c r="K18" s="10"/>
      <c r="L18" s="10">
        <v>20</v>
      </c>
      <c r="M18" s="10"/>
      <c r="N18" s="10"/>
      <c r="O18" s="44">
        <f t="shared" si="0"/>
        <v>20</v>
      </c>
    </row>
    <row r="19" spans="1:15" ht="18.75" customHeight="1">
      <c r="A19" s="10"/>
      <c r="B19" s="10"/>
      <c r="C19" s="104"/>
      <c r="D19" s="41">
        <v>2130399</v>
      </c>
      <c r="E19" s="41" t="s">
        <v>76</v>
      </c>
      <c r="F19" s="10"/>
      <c r="G19" s="10"/>
      <c r="H19" s="10"/>
      <c r="I19" s="10"/>
      <c r="J19" s="10"/>
      <c r="K19" s="10"/>
      <c r="L19" s="10">
        <v>365</v>
      </c>
      <c r="M19" s="10"/>
      <c r="N19" s="10"/>
      <c r="O19" s="44">
        <f t="shared" si="0"/>
        <v>365</v>
      </c>
    </row>
    <row r="20" spans="1:15" ht="23.25" customHeight="1">
      <c r="A20" s="10"/>
      <c r="B20" s="10"/>
      <c r="C20" s="104"/>
      <c r="D20" s="41">
        <v>2290400</v>
      </c>
      <c r="E20" s="45" t="s">
        <v>80</v>
      </c>
      <c r="F20" s="10">
        <v>48</v>
      </c>
      <c r="G20" s="10"/>
      <c r="H20" s="10">
        <v>50</v>
      </c>
      <c r="I20" s="10"/>
      <c r="J20" s="10"/>
      <c r="K20" s="10"/>
      <c r="L20" s="10"/>
      <c r="M20" s="10"/>
      <c r="N20" s="10"/>
      <c r="O20" s="44">
        <v>98</v>
      </c>
    </row>
    <row r="21" spans="1:15" ht="18.75" customHeight="1">
      <c r="A21" s="41" t="s">
        <v>77</v>
      </c>
      <c r="B21" s="70">
        <v>11553.2</v>
      </c>
      <c r="C21" s="104"/>
      <c r="D21" s="10"/>
      <c r="E21" s="41" t="s">
        <v>78</v>
      </c>
      <c r="F21" s="70">
        <f>SUM(F7:F20)</f>
        <v>1920.1200000000001</v>
      </c>
      <c r="G21" s="70">
        <f aca="true" t="shared" si="1" ref="G21:N21">SUM(G7:G20)</f>
        <v>253.46</v>
      </c>
      <c r="H21" s="70">
        <f t="shared" si="1"/>
        <v>188.22</v>
      </c>
      <c r="I21" s="70"/>
      <c r="J21" s="70"/>
      <c r="K21" s="70"/>
      <c r="L21" s="70">
        <f t="shared" si="1"/>
        <v>9105.1</v>
      </c>
      <c r="M21" s="70">
        <f t="shared" si="1"/>
        <v>86.30000000000001</v>
      </c>
      <c r="N21" s="70"/>
      <c r="O21" s="44">
        <f>SUM(O7:O20)</f>
        <v>11553.2</v>
      </c>
    </row>
    <row r="22" spans="4:5" ht="14.25">
      <c r="D22" s="47"/>
      <c r="E22" s="47"/>
    </row>
  </sheetData>
  <sheetProtection/>
  <mergeCells count="9">
    <mergeCell ref="C14:C21"/>
    <mergeCell ref="A1:O2"/>
    <mergeCell ref="A4:B4"/>
    <mergeCell ref="D4:O4"/>
    <mergeCell ref="D5:E5"/>
    <mergeCell ref="F5:O5"/>
    <mergeCell ref="A5:A6"/>
    <mergeCell ref="B5:B6"/>
    <mergeCell ref="C4:C13"/>
  </mergeCells>
  <printOptions/>
  <pageMargins left="0.46" right="0.17" top="0.53" bottom="0.21" header="0.55"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A3" sqref="A3:B3"/>
    </sheetView>
  </sheetViews>
  <sheetFormatPr defaultColWidth="9.00390625" defaultRowHeight="14.25"/>
  <cols>
    <col min="1" max="1" width="13.375" style="2" customWidth="1"/>
    <col min="2" max="2" width="28.875" style="2" customWidth="1"/>
    <col min="3" max="3" width="16.125" style="63" customWidth="1"/>
    <col min="4" max="4" width="11.50390625" style="63" customWidth="1"/>
    <col min="5" max="5" width="11.50390625" style="64" customWidth="1"/>
    <col min="6" max="16384" width="9.00390625" style="2" customWidth="1"/>
  </cols>
  <sheetData>
    <row r="1" ht="22.5" customHeight="1">
      <c r="A1" s="21"/>
    </row>
    <row r="2" spans="1:5" ht="33" customHeight="1">
      <c r="A2" s="102" t="s">
        <v>61</v>
      </c>
      <c r="B2" s="103"/>
      <c r="C2" s="103"/>
      <c r="D2" s="103"/>
      <c r="E2" s="103"/>
    </row>
    <row r="3" spans="1:5" ht="22.5" customHeight="1">
      <c r="A3" s="112" t="s">
        <v>124</v>
      </c>
      <c r="B3" s="112"/>
      <c r="E3" s="65" t="s">
        <v>0</v>
      </c>
    </row>
    <row r="4" spans="1:5" s="20" customFormat="1" ht="27.75" customHeight="1">
      <c r="A4" s="22" t="s">
        <v>31</v>
      </c>
      <c r="B4" s="22" t="s">
        <v>32</v>
      </c>
      <c r="C4" s="22" t="s">
        <v>33</v>
      </c>
      <c r="D4" s="22" t="s">
        <v>34</v>
      </c>
      <c r="E4" s="62" t="s">
        <v>35</v>
      </c>
    </row>
    <row r="5" spans="1:5" s="20" customFormat="1" ht="27.75" customHeight="1">
      <c r="A5" s="113" t="s">
        <v>18</v>
      </c>
      <c r="B5" s="113"/>
      <c r="C5" s="66">
        <f>D5+E5</f>
        <v>11553.199999999999</v>
      </c>
      <c r="D5" s="7">
        <v>2343.82</v>
      </c>
      <c r="E5" s="67">
        <v>9209.38</v>
      </c>
    </row>
    <row r="6" spans="1:5" ht="27.75" customHeight="1">
      <c r="A6" s="41">
        <v>2019999</v>
      </c>
      <c r="B6" s="41" t="s">
        <v>65</v>
      </c>
      <c r="C6" s="7">
        <f>D6+E6</f>
        <v>3.8</v>
      </c>
      <c r="D6" s="7">
        <v>3.8</v>
      </c>
      <c r="E6" s="67"/>
    </row>
    <row r="7" spans="1:5" ht="27.75" customHeight="1">
      <c r="A7" s="41">
        <v>2111201</v>
      </c>
      <c r="B7" s="41" t="s">
        <v>79</v>
      </c>
      <c r="C7" s="66">
        <f aca="true" t="shared" si="0" ref="C7:C19">D7+E7</f>
        <v>30</v>
      </c>
      <c r="D7" s="7"/>
      <c r="E7" s="67">
        <v>30</v>
      </c>
    </row>
    <row r="8" spans="1:5" ht="27.75" customHeight="1">
      <c r="A8" s="41">
        <v>2130199</v>
      </c>
      <c r="B8" s="41" t="s">
        <v>66</v>
      </c>
      <c r="C8" s="7">
        <f t="shared" si="0"/>
        <v>13</v>
      </c>
      <c r="D8" s="7"/>
      <c r="E8" s="67">
        <f>3+10</f>
        <v>13</v>
      </c>
    </row>
    <row r="9" spans="1:5" ht="27.75" customHeight="1">
      <c r="A9" s="41">
        <v>2130301</v>
      </c>
      <c r="B9" s="41" t="s">
        <v>67</v>
      </c>
      <c r="C9" s="66">
        <f t="shared" si="0"/>
        <v>2166.3</v>
      </c>
      <c r="D9" s="7">
        <f>782.15+312.3+124+61.17+690.18+196.5</f>
        <v>2166.3</v>
      </c>
      <c r="E9" s="67"/>
    </row>
    <row r="10" spans="1:5" ht="27.75" customHeight="1">
      <c r="A10" s="41">
        <v>2130305</v>
      </c>
      <c r="B10" s="41" t="s">
        <v>68</v>
      </c>
      <c r="C10" s="7">
        <f t="shared" si="0"/>
        <v>4021.6</v>
      </c>
      <c r="D10" s="8"/>
      <c r="E10" s="68">
        <f>3981.6+40</f>
        <v>4021.6</v>
      </c>
    </row>
    <row r="11" spans="1:5" ht="27.75" customHeight="1">
      <c r="A11" s="41">
        <v>2130306</v>
      </c>
      <c r="B11" s="41" t="s">
        <v>69</v>
      </c>
      <c r="C11" s="66">
        <f t="shared" si="0"/>
        <v>247</v>
      </c>
      <c r="D11" s="8"/>
      <c r="E11" s="68">
        <v>247</v>
      </c>
    </row>
    <row r="12" spans="1:5" ht="27.75" customHeight="1">
      <c r="A12" s="41">
        <v>2130308</v>
      </c>
      <c r="B12" s="41" t="s">
        <v>70</v>
      </c>
      <c r="C12" s="7">
        <f t="shared" si="0"/>
        <v>77</v>
      </c>
      <c r="D12" s="7">
        <v>75.72</v>
      </c>
      <c r="E12" s="67">
        <v>1.28</v>
      </c>
    </row>
    <row r="13" spans="1:8" ht="27.75" customHeight="1">
      <c r="A13" s="41">
        <v>2130310</v>
      </c>
      <c r="B13" s="41" t="s">
        <v>71</v>
      </c>
      <c r="C13" s="66">
        <f t="shared" si="0"/>
        <v>110</v>
      </c>
      <c r="D13" s="7"/>
      <c r="E13" s="68">
        <v>110</v>
      </c>
      <c r="H13" s="63"/>
    </row>
    <row r="14" spans="1:5" ht="27.75" customHeight="1">
      <c r="A14" s="41">
        <v>2130314</v>
      </c>
      <c r="B14" s="41" t="s">
        <v>72</v>
      </c>
      <c r="C14" s="7">
        <f t="shared" si="0"/>
        <v>2337</v>
      </c>
      <c r="D14" s="7"/>
      <c r="E14" s="68">
        <f>2284+53</f>
        <v>2337</v>
      </c>
    </row>
    <row r="15" spans="1:5" ht="27.75" customHeight="1">
      <c r="A15" s="41">
        <v>2130316</v>
      </c>
      <c r="B15" s="41" t="s">
        <v>73</v>
      </c>
      <c r="C15" s="66">
        <f t="shared" si="0"/>
        <v>2062.5</v>
      </c>
      <c r="D15" s="7"/>
      <c r="E15" s="68">
        <v>2062.5</v>
      </c>
    </row>
    <row r="16" spans="1:5" ht="27.75" customHeight="1">
      <c r="A16" s="41">
        <v>2130331</v>
      </c>
      <c r="B16" s="41" t="s">
        <v>74</v>
      </c>
      <c r="C16" s="7">
        <f t="shared" si="0"/>
        <v>2</v>
      </c>
      <c r="D16" s="7"/>
      <c r="E16" s="68">
        <v>2</v>
      </c>
    </row>
    <row r="17" spans="1:5" ht="27.75" customHeight="1">
      <c r="A17" s="41">
        <v>2130332</v>
      </c>
      <c r="B17" s="41" t="s">
        <v>75</v>
      </c>
      <c r="C17" s="66">
        <f t="shared" si="0"/>
        <v>20</v>
      </c>
      <c r="D17" s="7"/>
      <c r="E17" s="68">
        <v>20</v>
      </c>
    </row>
    <row r="18" spans="1:5" ht="27.75" customHeight="1">
      <c r="A18" s="41">
        <v>2130399</v>
      </c>
      <c r="B18" s="41" t="s">
        <v>76</v>
      </c>
      <c r="C18" s="7">
        <f t="shared" si="0"/>
        <v>365</v>
      </c>
      <c r="D18" s="7"/>
      <c r="E18" s="68">
        <v>365</v>
      </c>
    </row>
    <row r="19" spans="1:5" ht="27.75" customHeight="1">
      <c r="A19" s="41">
        <v>2290400</v>
      </c>
      <c r="B19" s="45" t="s">
        <v>80</v>
      </c>
      <c r="C19" s="66">
        <f t="shared" si="0"/>
        <v>98</v>
      </c>
      <c r="D19" s="7">
        <v>98</v>
      </c>
      <c r="E19" s="67"/>
    </row>
    <row r="20" spans="1:5" ht="27.75" customHeight="1">
      <c r="A20" s="42"/>
      <c r="B20" s="42"/>
      <c r="C20" s="7"/>
      <c r="D20" s="9"/>
      <c r="E20" s="69"/>
    </row>
    <row r="21" spans="1:5" ht="27.75" customHeight="1">
      <c r="A21" s="23"/>
      <c r="B21" s="24"/>
      <c r="C21" s="7"/>
      <c r="D21" s="7"/>
      <c r="E21" s="67"/>
    </row>
    <row r="22" spans="1:5" ht="27.75" customHeight="1">
      <c r="A22" s="23"/>
      <c r="B22" s="24"/>
      <c r="C22" s="7"/>
      <c r="D22" s="7"/>
      <c r="E22" s="67"/>
    </row>
    <row r="23" spans="1:5" ht="27.75" customHeight="1">
      <c r="A23" s="114" t="s">
        <v>36</v>
      </c>
      <c r="B23" s="114"/>
      <c r="C23" s="114"/>
      <c r="D23" s="114"/>
      <c r="E23" s="114"/>
    </row>
    <row r="24" ht="22.5">
      <c r="A24" s="25"/>
    </row>
  </sheetData>
  <sheetProtection/>
  <mergeCells count="4">
    <mergeCell ref="A2:E2"/>
    <mergeCell ref="A3:B3"/>
    <mergeCell ref="A5:B5"/>
    <mergeCell ref="A23:E23"/>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41"/>
  <sheetViews>
    <sheetView workbookViewId="0" topLeftCell="A7">
      <selection activeCell="C28" sqref="C28"/>
    </sheetView>
  </sheetViews>
  <sheetFormatPr defaultColWidth="9.00390625" defaultRowHeight="14.25"/>
  <cols>
    <col min="1" max="1" width="25.625" style="57" customWidth="1"/>
    <col min="2" max="2" width="25.625" style="15" customWidth="1"/>
    <col min="3" max="3" width="29.75390625" style="15" customWidth="1"/>
    <col min="4" max="16384" width="9.00390625" style="15" customWidth="1"/>
  </cols>
  <sheetData>
    <row r="1" spans="1:252" ht="14.25">
      <c r="A1" s="58" t="s">
        <v>82</v>
      </c>
      <c r="B1" s="58"/>
      <c r="C1" s="58"/>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ustomHeight="1">
      <c r="A2" s="115" t="s">
        <v>116</v>
      </c>
      <c r="B2" s="115"/>
      <c r="C2" s="115"/>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40.5" customHeight="1">
      <c r="A3" s="58" t="s">
        <v>126</v>
      </c>
      <c r="B3" s="58"/>
      <c r="C3" s="59" t="s">
        <v>83</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40.5" customHeight="1">
      <c r="A4" s="60" t="s">
        <v>84</v>
      </c>
      <c r="B4" s="60" t="s">
        <v>85</v>
      </c>
      <c r="C4" s="60" t="s">
        <v>86</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24.75" customHeight="1">
      <c r="A5" s="116" t="s">
        <v>87</v>
      </c>
      <c r="B5" s="117"/>
      <c r="C5" s="7">
        <f>C6+C14+C30+C38</f>
        <v>2343.82</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24.75" customHeight="1">
      <c r="A6" s="60">
        <v>301</v>
      </c>
      <c r="B6" s="60" t="s">
        <v>88</v>
      </c>
      <c r="C6" s="18">
        <f>C7+C8+C9+C10+C11+C12+C13</f>
        <v>1916.6200000000003</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24.75" customHeight="1">
      <c r="A7" s="60">
        <v>30101</v>
      </c>
      <c r="B7" s="60" t="s">
        <v>89</v>
      </c>
      <c r="C7" s="60">
        <f>256.93+183.74+306.68+82.16+17.61+56</f>
        <v>903.12</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24.75" customHeight="1">
      <c r="A8" s="60">
        <v>30102</v>
      </c>
      <c r="B8" s="60" t="s">
        <v>90</v>
      </c>
      <c r="C8" s="60">
        <f>144.51+20.8+0.72</f>
        <v>166.03</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24.75" customHeight="1">
      <c r="A9" s="60">
        <v>30103</v>
      </c>
      <c r="B9" s="60" t="s">
        <v>91</v>
      </c>
      <c r="C9" s="60">
        <f>0.95+14.56+2.52</f>
        <v>18.03</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24.75" customHeight="1">
      <c r="A10" s="60">
        <v>30104</v>
      </c>
      <c r="B10" s="60" t="s">
        <v>92</v>
      </c>
      <c r="C10" s="60">
        <f>74.11+48+61+78.99+6.34+1.99+12</f>
        <v>282.43</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24.75" customHeight="1">
      <c r="A11" s="60">
        <v>30106</v>
      </c>
      <c r="B11" s="60" t="s">
        <v>93</v>
      </c>
      <c r="C11" s="60">
        <f>14.21+5.19+1.57+2.43</f>
        <v>23.400000000000002</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24.75" customHeight="1">
      <c r="A12" s="60">
        <v>30107</v>
      </c>
      <c r="B12" s="60" t="s">
        <v>94</v>
      </c>
      <c r="C12" s="60">
        <f>157.54+209+47.41+11.49+33</f>
        <v>458.43999999999994</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24.75" customHeight="1">
      <c r="A13" s="60">
        <v>30108</v>
      </c>
      <c r="B13" s="60" t="s">
        <v>95</v>
      </c>
      <c r="C13" s="60">
        <f>1.21+15.68+26.37+4.26+17.65</f>
        <v>65.17</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24.75" customHeight="1">
      <c r="A14" s="60">
        <v>302</v>
      </c>
      <c r="B14" s="60" t="s">
        <v>96</v>
      </c>
      <c r="C14" s="19">
        <f>C15+C16+C17+C18+C19+C20+C21+C22+C23+C25+C27+C28+C29+C24+C26</f>
        <v>232.81</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24.75" customHeight="1">
      <c r="A15" s="60">
        <v>30201</v>
      </c>
      <c r="B15" s="60" t="s">
        <v>97</v>
      </c>
      <c r="C15" s="60">
        <f>10.99+1.8+5.91+0.23+0.92+0.6</f>
        <v>20.450000000000006</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24.75" customHeight="1">
      <c r="A16" s="60">
        <v>30202</v>
      </c>
      <c r="B16" s="60" t="s">
        <v>98</v>
      </c>
      <c r="C16" s="60">
        <f>17.52+2.6+0.38</f>
        <v>20.5</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24.75" customHeight="1">
      <c r="A17" s="60">
        <v>30205</v>
      </c>
      <c r="B17" s="60" t="s">
        <v>99</v>
      </c>
      <c r="C17" s="60">
        <f>0.44+1.22+0.57</f>
        <v>2.23</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24.75" customHeight="1">
      <c r="A18" s="60">
        <v>30206</v>
      </c>
      <c r="B18" s="60" t="s">
        <v>100</v>
      </c>
      <c r="C18" s="60">
        <f>9.9+0.21+0.5</f>
        <v>10.610000000000001</v>
      </c>
      <c r="D18" s="17"/>
      <c r="E18" s="17"/>
      <c r="F18" s="61"/>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24.75" customHeight="1">
      <c r="A19" s="60">
        <v>30207</v>
      </c>
      <c r="B19" s="60" t="s">
        <v>101</v>
      </c>
      <c r="C19" s="60">
        <f>1.45+3.21+0.2+0.54+0.05+0.22+0.1</f>
        <v>5.77</v>
      </c>
      <c r="D19" s="17"/>
      <c r="E19" s="17"/>
      <c r="F19" s="61"/>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24.75" customHeight="1">
      <c r="A20" s="60">
        <v>30211</v>
      </c>
      <c r="B20" s="60" t="s">
        <v>102</v>
      </c>
      <c r="C20" s="60">
        <f>5.36+1.67+0.9+1.56+0.37</f>
        <v>9.86</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24.75" customHeight="1">
      <c r="A21" s="60">
        <v>30213</v>
      </c>
      <c r="B21" s="60" t="s">
        <v>103</v>
      </c>
      <c r="C21" s="60">
        <f>2.33+0.49+10.92+4.08+1.56+4.8</f>
        <v>24.18</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3" ht="24.75" customHeight="1">
      <c r="A22" s="60">
        <v>30216</v>
      </c>
      <c r="B22" s="60" t="s">
        <v>104</v>
      </c>
      <c r="C22" s="60">
        <f>1.23+0.4+0.25</f>
        <v>1.88</v>
      </c>
    </row>
    <row r="23" spans="1:3" ht="24.75" customHeight="1">
      <c r="A23" s="60">
        <v>30217</v>
      </c>
      <c r="B23" s="60" t="s">
        <v>105</v>
      </c>
      <c r="C23" s="60">
        <f>16.22+1.6+5.59+3.25+3.42+1.8</f>
        <v>31.88</v>
      </c>
    </row>
    <row r="24" spans="1:3" ht="24.75" customHeight="1">
      <c r="A24" s="60">
        <v>30218</v>
      </c>
      <c r="B24" s="60" t="s">
        <v>120</v>
      </c>
      <c r="C24" s="60">
        <v>10.38</v>
      </c>
    </row>
    <row r="25" spans="1:3" ht="24.75" customHeight="1">
      <c r="A25" s="60">
        <v>30228</v>
      </c>
      <c r="B25" s="60" t="s">
        <v>106</v>
      </c>
      <c r="C25" s="60">
        <f>11.83+1+7.74+0.96</f>
        <v>21.53</v>
      </c>
    </row>
    <row r="26" spans="1:3" ht="24.75" customHeight="1">
      <c r="A26" s="60">
        <v>30229</v>
      </c>
      <c r="B26" s="60" t="s">
        <v>121</v>
      </c>
      <c r="C26" s="60">
        <v>0.05</v>
      </c>
    </row>
    <row r="27" spans="1:3" ht="24.75" customHeight="1">
      <c r="A27" s="60">
        <v>30231</v>
      </c>
      <c r="B27" s="60" t="s">
        <v>145</v>
      </c>
      <c r="C27" s="60">
        <f>2.42+3.1+4.37+1.52+2.98+1.6</f>
        <v>15.99</v>
      </c>
    </row>
    <row r="28" spans="1:3" ht="24.75" customHeight="1">
      <c r="A28" s="60">
        <v>30239</v>
      </c>
      <c r="B28" s="60" t="s">
        <v>118</v>
      </c>
      <c r="C28" s="60">
        <v>22.63</v>
      </c>
    </row>
    <row r="29" spans="1:3" ht="24.75" customHeight="1">
      <c r="A29" s="60">
        <v>30299</v>
      </c>
      <c r="B29" s="60" t="s">
        <v>107</v>
      </c>
      <c r="C29" s="60">
        <f>0.16+21.48+3.8+3.8+3.9+0.23+0.9+0.6</f>
        <v>34.87</v>
      </c>
    </row>
    <row r="30" spans="1:3" ht="24.75" customHeight="1">
      <c r="A30" s="60">
        <v>303</v>
      </c>
      <c r="B30" s="60" t="s">
        <v>108</v>
      </c>
      <c r="C30" s="19">
        <f>C31+C32+C33+C34+C35+C36+C37</f>
        <v>188.22</v>
      </c>
    </row>
    <row r="31" spans="1:3" ht="24.75" customHeight="1">
      <c r="A31" s="60">
        <v>30302</v>
      </c>
      <c r="B31" s="60" t="s">
        <v>109</v>
      </c>
      <c r="C31" s="60">
        <f>4.14+50+5.27+10</f>
        <v>69.41</v>
      </c>
    </row>
    <row r="32" spans="1:3" ht="24.75" customHeight="1">
      <c r="A32" s="60">
        <v>30304</v>
      </c>
      <c r="B32" s="60" t="s">
        <v>110</v>
      </c>
      <c r="C32" s="60">
        <v>1.5</v>
      </c>
    </row>
    <row r="33" spans="1:3" ht="24.75" customHeight="1">
      <c r="A33" s="60">
        <v>30305</v>
      </c>
      <c r="B33" s="60" t="s">
        <v>111</v>
      </c>
      <c r="C33" s="60">
        <f>0.06+21+7.6+4.4</f>
        <v>33.059999999999995</v>
      </c>
    </row>
    <row r="34" spans="1:3" ht="24.75" customHeight="1">
      <c r="A34" s="60">
        <v>30306</v>
      </c>
      <c r="B34" s="60" t="s">
        <v>117</v>
      </c>
      <c r="C34" s="60">
        <f>1.72+0.2</f>
        <v>1.92</v>
      </c>
    </row>
    <row r="35" spans="1:3" ht="24.75" customHeight="1">
      <c r="A35" s="60">
        <v>30307</v>
      </c>
      <c r="B35" s="60" t="s">
        <v>112</v>
      </c>
      <c r="C35" s="60">
        <v>20.52</v>
      </c>
    </row>
    <row r="36" spans="1:3" ht="24.75" customHeight="1">
      <c r="A36" s="60">
        <v>30311</v>
      </c>
      <c r="B36" s="60" t="s">
        <v>113</v>
      </c>
      <c r="C36" s="60">
        <f>31.66+10.38+15.85+3</f>
        <v>60.89</v>
      </c>
    </row>
    <row r="37" spans="1:3" ht="24.75" customHeight="1">
      <c r="A37" s="60">
        <v>30399</v>
      </c>
      <c r="B37" s="60" t="s">
        <v>119</v>
      </c>
      <c r="C37" s="60">
        <f>0.2+0.72</f>
        <v>0.9199999999999999</v>
      </c>
    </row>
    <row r="38" spans="1:3" ht="24.75" customHeight="1">
      <c r="A38" s="60">
        <v>310</v>
      </c>
      <c r="B38" s="60" t="s">
        <v>122</v>
      </c>
      <c r="C38" s="60">
        <v>6.17</v>
      </c>
    </row>
    <row r="39" spans="1:3" ht="24.75" customHeight="1">
      <c r="A39" s="60">
        <v>31003</v>
      </c>
      <c r="B39" s="60" t="s">
        <v>123</v>
      </c>
      <c r="C39" s="60">
        <v>6.17</v>
      </c>
    </row>
    <row r="40" spans="1:3" ht="24.75" customHeight="1">
      <c r="A40" s="58" t="s">
        <v>114</v>
      </c>
      <c r="B40" s="58"/>
      <c r="C40" s="58"/>
    </row>
    <row r="41" spans="1:3" ht="24.75" customHeight="1">
      <c r="A41" s="58" t="s">
        <v>115</v>
      </c>
      <c r="B41" s="58"/>
      <c r="C41" s="58"/>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sheetData>
  <mergeCells count="2">
    <mergeCell ref="A2:C2"/>
    <mergeCell ref="A5:B5"/>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3" sqref="A3"/>
    </sheetView>
  </sheetViews>
  <sheetFormatPr defaultColWidth="9.00390625" defaultRowHeight="14.25"/>
  <cols>
    <col min="1" max="1" width="20.75390625" style="0" customWidth="1"/>
    <col min="2" max="2" width="8.75390625" style="0" customWidth="1"/>
    <col min="3" max="3" width="0.6171875" style="0" customWidth="1"/>
    <col min="4" max="4" width="7.875" style="0" customWidth="1"/>
    <col min="5" max="5" width="19.125" style="0" customWidth="1"/>
    <col min="6" max="6" width="6.125" style="0" customWidth="1"/>
    <col min="7" max="7" width="6.75390625" style="0" customWidth="1"/>
    <col min="8" max="8" width="7.125" style="0" customWidth="1"/>
    <col min="9" max="9" width="6.125" style="0" customWidth="1"/>
    <col min="10" max="10" width="6.00390625" style="0" customWidth="1"/>
    <col min="11" max="12" width="6.75390625" style="0" customWidth="1"/>
    <col min="13" max="13" width="5.25390625" style="0" customWidth="1"/>
    <col min="14" max="14" width="5.75390625" style="0" customWidth="1"/>
    <col min="15" max="15" width="7.50390625" style="0" customWidth="1"/>
  </cols>
  <sheetData>
    <row r="1" spans="1:15" ht="14.25">
      <c r="A1" s="102" t="s">
        <v>62</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1" t="s">
        <v>125</v>
      </c>
      <c r="B3" s="1"/>
      <c r="C3" s="1"/>
      <c r="D3" s="1"/>
      <c r="E3" s="1"/>
      <c r="F3" s="2"/>
      <c r="G3" s="2"/>
      <c r="H3" s="2"/>
      <c r="I3" s="2"/>
      <c r="J3" s="2"/>
      <c r="K3" s="2"/>
      <c r="L3" s="2"/>
      <c r="M3" s="2"/>
      <c r="N3" s="11" t="s">
        <v>0</v>
      </c>
      <c r="O3" s="2"/>
    </row>
    <row r="4" spans="1:15" ht="25.5" customHeight="1">
      <c r="A4" s="104" t="s">
        <v>1</v>
      </c>
      <c r="B4" s="104"/>
      <c r="C4" s="104"/>
      <c r="D4" s="104" t="s">
        <v>2</v>
      </c>
      <c r="E4" s="104"/>
      <c r="F4" s="104"/>
      <c r="G4" s="104"/>
      <c r="H4" s="104"/>
      <c r="I4" s="104"/>
      <c r="J4" s="104"/>
      <c r="K4" s="104"/>
      <c r="L4" s="104"/>
      <c r="M4" s="104"/>
      <c r="N4" s="104"/>
      <c r="O4" s="104"/>
    </row>
    <row r="5" spans="1:15" ht="19.5" customHeight="1">
      <c r="A5" s="106" t="s">
        <v>37</v>
      </c>
      <c r="B5" s="106" t="s">
        <v>4</v>
      </c>
      <c r="C5" s="104"/>
      <c r="D5" s="111" t="s">
        <v>5</v>
      </c>
      <c r="E5" s="111"/>
      <c r="F5" s="105" t="s">
        <v>6</v>
      </c>
      <c r="G5" s="105"/>
      <c r="H5" s="105"/>
      <c r="I5" s="105"/>
      <c r="J5" s="105"/>
      <c r="K5" s="105"/>
      <c r="L5" s="105"/>
      <c r="M5" s="105"/>
      <c r="N5" s="105"/>
      <c r="O5" s="105"/>
    </row>
    <row r="6" spans="1:15" ht="51" customHeight="1">
      <c r="A6" s="106"/>
      <c r="B6" s="106"/>
      <c r="C6" s="104"/>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38</v>
      </c>
      <c r="B7" s="6">
        <v>98</v>
      </c>
      <c r="C7" s="104"/>
      <c r="D7" s="41">
        <v>2290400</v>
      </c>
      <c r="E7" s="45" t="s">
        <v>80</v>
      </c>
      <c r="F7" s="10">
        <v>48</v>
      </c>
      <c r="G7" s="10"/>
      <c r="H7" s="10">
        <v>50</v>
      </c>
      <c r="I7" s="10"/>
      <c r="J7" s="10"/>
      <c r="K7" s="10"/>
      <c r="L7" s="10"/>
      <c r="M7" s="10"/>
      <c r="N7" s="10"/>
      <c r="O7" s="44">
        <v>98</v>
      </c>
    </row>
    <row r="8" spans="1:15" ht="25.5" customHeight="1">
      <c r="A8" s="5" t="s">
        <v>39</v>
      </c>
      <c r="B8" s="6"/>
      <c r="C8" s="104"/>
      <c r="D8" s="7"/>
      <c r="E8" s="8"/>
      <c r="F8" s="7"/>
      <c r="G8" s="9"/>
      <c r="H8" s="9"/>
      <c r="I8" s="9"/>
      <c r="J8" s="9"/>
      <c r="K8" s="9"/>
      <c r="L8" s="9"/>
      <c r="M8" s="9"/>
      <c r="N8" s="9"/>
      <c r="O8" s="9"/>
    </row>
    <row r="9" spans="1:15" ht="25.5" customHeight="1">
      <c r="A9" s="5" t="s">
        <v>40</v>
      </c>
      <c r="B9" s="6"/>
      <c r="C9" s="104"/>
      <c r="D9" s="7"/>
      <c r="E9" s="8"/>
      <c r="F9" s="7"/>
      <c r="G9" s="9"/>
      <c r="H9" s="9"/>
      <c r="I9" s="9"/>
      <c r="J9" s="9"/>
      <c r="K9" s="9"/>
      <c r="L9" s="9"/>
      <c r="M9" s="9"/>
      <c r="N9" s="9"/>
      <c r="O9" s="9"/>
    </row>
    <row r="10" spans="1:15" ht="25.5" customHeight="1">
      <c r="A10" s="10"/>
      <c r="B10" s="10"/>
      <c r="C10" s="104"/>
      <c r="D10" s="10"/>
      <c r="E10" s="10"/>
      <c r="F10" s="10"/>
      <c r="G10" s="10"/>
      <c r="H10" s="10"/>
      <c r="I10" s="10"/>
      <c r="J10" s="10"/>
      <c r="K10" s="10"/>
      <c r="L10" s="10"/>
      <c r="M10" s="10"/>
      <c r="N10" s="10"/>
      <c r="O10" s="10"/>
    </row>
    <row r="11" spans="1:15" ht="25.5" customHeight="1">
      <c r="A11" s="10"/>
      <c r="B11" s="10"/>
      <c r="C11" s="104"/>
      <c r="D11" s="10"/>
      <c r="E11" s="10"/>
      <c r="F11" s="10"/>
      <c r="G11" s="10"/>
      <c r="H11" s="10"/>
      <c r="I11" s="10"/>
      <c r="J11" s="10"/>
      <c r="K11" s="10"/>
      <c r="L11" s="10"/>
      <c r="M11" s="10"/>
      <c r="N11" s="10"/>
      <c r="O11" s="10"/>
    </row>
    <row r="12" spans="1:15" ht="25.5" customHeight="1">
      <c r="A12" s="10"/>
      <c r="B12" s="10"/>
      <c r="C12" s="104"/>
      <c r="D12" s="10"/>
      <c r="E12" s="10"/>
      <c r="F12" s="10"/>
      <c r="G12" s="10"/>
      <c r="H12" s="10"/>
      <c r="I12" s="10"/>
      <c r="J12" s="10"/>
      <c r="K12" s="10"/>
      <c r="L12" s="10"/>
      <c r="M12" s="10"/>
      <c r="N12" s="10"/>
      <c r="O12" s="10"/>
    </row>
    <row r="13" spans="1:15" ht="25.5" customHeight="1">
      <c r="A13" s="10"/>
      <c r="B13" s="10"/>
      <c r="C13" s="104"/>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L14" sqref="L14"/>
    </sheetView>
  </sheetViews>
  <sheetFormatPr defaultColWidth="9.00390625" defaultRowHeight="14.25"/>
  <cols>
    <col min="1" max="1" width="19.00390625" style="0" customWidth="1"/>
    <col min="2" max="2" width="8.75390625" style="0" customWidth="1"/>
    <col min="3" max="3" width="8.125" style="77" customWidth="1"/>
    <col min="4" max="4" width="8.625" style="77" customWidth="1"/>
    <col min="5" max="5" width="8.50390625" style="0" customWidth="1"/>
    <col min="6" max="6" width="9.50390625" style="0" customWidth="1"/>
    <col min="7" max="7" width="7.00390625" style="0" customWidth="1"/>
    <col min="8" max="8" width="8.375" style="0" customWidth="1"/>
    <col min="9" max="9" width="7.875" style="0" customWidth="1"/>
    <col min="10" max="10" width="6.625" style="86" customWidth="1"/>
    <col min="11" max="11" width="7.00390625" style="86" customWidth="1"/>
    <col min="12" max="12" width="7.25390625" style="86" customWidth="1"/>
    <col min="13" max="13" width="7.875" style="0" customWidth="1"/>
    <col min="14" max="14" width="11.375" style="0" customWidth="1"/>
  </cols>
  <sheetData>
    <row r="1" spans="1:245" ht="11.25" customHeight="1">
      <c r="A1" s="26"/>
      <c r="B1" s="27"/>
      <c r="C1" s="71"/>
      <c r="D1" s="71"/>
      <c r="E1" s="27"/>
      <c r="F1" s="27"/>
      <c r="G1" s="27"/>
      <c r="H1" s="27"/>
      <c r="I1" s="27"/>
      <c r="J1" s="78"/>
      <c r="K1" s="78"/>
      <c r="L1" s="78"/>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row>
    <row r="2" spans="1:245" ht="32.25" customHeight="1">
      <c r="A2" s="118" t="s">
        <v>63</v>
      </c>
      <c r="B2" s="99"/>
      <c r="C2" s="99"/>
      <c r="D2" s="99"/>
      <c r="E2" s="99"/>
      <c r="F2" s="99"/>
      <c r="G2" s="99"/>
      <c r="H2" s="99"/>
      <c r="I2" s="99"/>
      <c r="J2" s="99"/>
      <c r="K2" s="99"/>
      <c r="L2" s="99"/>
      <c r="M2" s="99"/>
      <c r="N2" s="99"/>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24" customHeight="1">
      <c r="A3" s="127" t="s">
        <v>124</v>
      </c>
      <c r="B3" s="127"/>
      <c r="C3" s="72"/>
      <c r="D3" s="72"/>
      <c r="E3" s="28"/>
      <c r="F3" s="29"/>
      <c r="G3" s="29"/>
      <c r="H3" s="29"/>
      <c r="I3" s="29"/>
      <c r="J3" s="79"/>
      <c r="K3" s="100" t="s">
        <v>0</v>
      </c>
      <c r="L3" s="100"/>
      <c r="M3" s="100"/>
      <c r="N3" s="100"/>
      <c r="O3" s="29"/>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4.25">
      <c r="A4" s="122" t="s">
        <v>41</v>
      </c>
      <c r="B4" s="119" t="s">
        <v>42</v>
      </c>
      <c r="C4" s="120"/>
      <c r="D4" s="120"/>
      <c r="E4" s="120"/>
      <c r="F4" s="120"/>
      <c r="G4" s="120"/>
      <c r="H4" s="120"/>
      <c r="I4" s="120"/>
      <c r="J4" s="120"/>
      <c r="K4" s="120"/>
      <c r="L4" s="121"/>
      <c r="M4" s="128" t="s">
        <v>58</v>
      </c>
      <c r="N4" s="130" t="s">
        <v>43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4.25">
      <c r="A5" s="122"/>
      <c r="B5" s="122" t="s">
        <v>44</v>
      </c>
      <c r="C5" s="122" t="s">
        <v>45</v>
      </c>
      <c r="D5" s="122"/>
      <c r="E5" s="122"/>
      <c r="F5" s="122" t="s">
        <v>46</v>
      </c>
      <c r="G5" s="123" t="s">
        <v>47</v>
      </c>
      <c r="H5" s="123"/>
      <c r="I5" s="123"/>
      <c r="J5" s="124" t="s">
        <v>48</v>
      </c>
      <c r="K5" s="124"/>
      <c r="L5" s="124"/>
      <c r="M5" s="129"/>
      <c r="N5" s="131"/>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36" customHeight="1">
      <c r="A6" s="125"/>
      <c r="B6" s="122"/>
      <c r="C6" s="73" t="s">
        <v>49</v>
      </c>
      <c r="D6" s="73" t="s">
        <v>50</v>
      </c>
      <c r="E6" s="30" t="s">
        <v>4</v>
      </c>
      <c r="F6" s="126"/>
      <c r="G6" s="30" t="s">
        <v>51</v>
      </c>
      <c r="H6" s="30" t="s">
        <v>52</v>
      </c>
      <c r="I6" s="30" t="s">
        <v>53</v>
      </c>
      <c r="J6" s="80" t="s">
        <v>54</v>
      </c>
      <c r="K6" s="81" t="s">
        <v>50</v>
      </c>
      <c r="L6" s="81" t="s">
        <v>4</v>
      </c>
      <c r="M6" s="129"/>
      <c r="N6" s="132"/>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38.25" customHeight="1">
      <c r="A7" s="43" t="s">
        <v>64</v>
      </c>
      <c r="B7" s="31">
        <v>18.64</v>
      </c>
      <c r="C7" s="56">
        <v>1400</v>
      </c>
      <c r="D7" s="56">
        <v>16000</v>
      </c>
      <c r="E7" s="32">
        <v>16.22</v>
      </c>
      <c r="F7" s="32">
        <v>2.4</v>
      </c>
      <c r="G7" s="88">
        <v>1</v>
      </c>
      <c r="H7" s="56">
        <v>0</v>
      </c>
      <c r="I7" s="32">
        <v>2.4</v>
      </c>
      <c r="J7" s="88">
        <v>0</v>
      </c>
      <c r="K7" s="82">
        <v>0</v>
      </c>
      <c r="L7" s="83">
        <v>0</v>
      </c>
      <c r="M7" s="38">
        <v>29.47</v>
      </c>
      <c r="N7" s="55" t="s">
        <v>81</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38.25" customHeight="1">
      <c r="A8" s="43" t="s">
        <v>127</v>
      </c>
      <c r="B8" s="89">
        <v>4.7</v>
      </c>
      <c r="C8" s="90">
        <v>220</v>
      </c>
      <c r="D8" s="90">
        <v>650</v>
      </c>
      <c r="E8" s="91">
        <v>1.6</v>
      </c>
      <c r="F8" s="91">
        <v>3.1</v>
      </c>
      <c r="G8" s="92">
        <v>1</v>
      </c>
      <c r="H8" s="90" t="s">
        <v>128</v>
      </c>
      <c r="I8" s="91">
        <v>3.1</v>
      </c>
      <c r="J8" s="92">
        <v>0</v>
      </c>
      <c r="K8" s="82">
        <v>0</v>
      </c>
      <c r="L8" s="83">
        <v>0</v>
      </c>
      <c r="M8" s="98">
        <v>5.28</v>
      </c>
      <c r="N8" s="96" t="s">
        <v>129</v>
      </c>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row>
    <row r="9" spans="1:245" ht="38.25" customHeight="1">
      <c r="A9" s="43" t="s">
        <v>130</v>
      </c>
      <c r="B9" s="89">
        <v>3.4</v>
      </c>
      <c r="C9" s="90" t="s">
        <v>131</v>
      </c>
      <c r="D9" s="90" t="s">
        <v>132</v>
      </c>
      <c r="E9" s="91">
        <v>1.8</v>
      </c>
      <c r="F9" s="91">
        <v>1.6</v>
      </c>
      <c r="G9" s="90" t="s">
        <v>133</v>
      </c>
      <c r="H9" s="90" t="s">
        <v>128</v>
      </c>
      <c r="I9" s="91">
        <v>1.6</v>
      </c>
      <c r="J9" s="92">
        <v>0</v>
      </c>
      <c r="K9" s="82">
        <v>0</v>
      </c>
      <c r="L9" s="83">
        <v>0</v>
      </c>
      <c r="M9" s="98">
        <v>4.5</v>
      </c>
      <c r="N9" s="97" t="s">
        <v>134</v>
      </c>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row>
    <row r="10" spans="1:245" ht="38.25" customHeight="1">
      <c r="A10" s="43" t="s">
        <v>135</v>
      </c>
      <c r="B10" s="89">
        <v>6.38</v>
      </c>
      <c r="C10" s="90" t="s">
        <v>136</v>
      </c>
      <c r="D10" s="90" t="s">
        <v>140</v>
      </c>
      <c r="E10" s="91">
        <v>3.42</v>
      </c>
      <c r="F10" s="91">
        <v>2.98</v>
      </c>
      <c r="G10" s="90" t="s">
        <v>133</v>
      </c>
      <c r="H10" s="90" t="s">
        <v>128</v>
      </c>
      <c r="I10" s="91">
        <v>2.98</v>
      </c>
      <c r="J10" s="92">
        <v>0</v>
      </c>
      <c r="K10" s="82">
        <v>0</v>
      </c>
      <c r="L10" s="83">
        <v>0</v>
      </c>
      <c r="M10" s="98">
        <v>7.06</v>
      </c>
      <c r="N10" s="94" t="s">
        <v>141</v>
      </c>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38.25" customHeight="1">
      <c r="A11" s="43" t="s">
        <v>137</v>
      </c>
      <c r="B11" s="89">
        <v>9.96</v>
      </c>
      <c r="C11" s="90" t="s">
        <v>138</v>
      </c>
      <c r="D11" s="90" t="s">
        <v>139</v>
      </c>
      <c r="E11" s="91">
        <v>5.59</v>
      </c>
      <c r="F11" s="91">
        <v>4.37</v>
      </c>
      <c r="G11" s="90" t="s">
        <v>133</v>
      </c>
      <c r="H11" s="90" t="s">
        <v>128</v>
      </c>
      <c r="I11" s="91">
        <v>4.37</v>
      </c>
      <c r="J11" s="92">
        <v>0</v>
      </c>
      <c r="K11" s="82">
        <v>0</v>
      </c>
      <c r="L11" s="83">
        <v>0</v>
      </c>
      <c r="M11" s="98">
        <v>10.71</v>
      </c>
      <c r="N11" s="55" t="s">
        <v>81</v>
      </c>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38.25" customHeight="1">
      <c r="A12" s="43" t="s">
        <v>142</v>
      </c>
      <c r="B12" s="89">
        <v>4.77</v>
      </c>
      <c r="C12" s="90" t="s">
        <v>143</v>
      </c>
      <c r="D12" s="90" t="s">
        <v>144</v>
      </c>
      <c r="E12" s="91">
        <v>3.25</v>
      </c>
      <c r="F12" s="91">
        <v>1.52</v>
      </c>
      <c r="G12" s="90" t="s">
        <v>133</v>
      </c>
      <c r="H12" s="90" t="s">
        <v>128</v>
      </c>
      <c r="I12" s="91">
        <v>1.52</v>
      </c>
      <c r="J12" s="92">
        <v>0</v>
      </c>
      <c r="K12" s="82">
        <v>0</v>
      </c>
      <c r="L12" s="83">
        <v>0</v>
      </c>
      <c r="M12" s="98">
        <v>4.73</v>
      </c>
      <c r="N12" s="97" t="s">
        <v>134</v>
      </c>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38.25" customHeight="1">
      <c r="A13" s="43" t="s">
        <v>146</v>
      </c>
      <c r="B13" s="91">
        <f>SUM(B7:B12)</f>
        <v>47.849999999999994</v>
      </c>
      <c r="C13" s="91"/>
      <c r="D13" s="91"/>
      <c r="E13" s="91">
        <f>SUM(E7:E12)</f>
        <v>31.88</v>
      </c>
      <c r="F13" s="91">
        <f>SUM(F7:F12)</f>
        <v>15.969999999999999</v>
      </c>
      <c r="G13" s="92">
        <v>6</v>
      </c>
      <c r="H13" s="91"/>
      <c r="I13" s="91">
        <f>SUM(I7:I12)</f>
        <v>15.969999999999999</v>
      </c>
      <c r="J13" s="91"/>
      <c r="K13" s="91"/>
      <c r="L13" s="91"/>
      <c r="M13" s="91">
        <f>SUM(M7:M12)</f>
        <v>61.75</v>
      </c>
      <c r="N13" s="93"/>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38.25" customHeight="1">
      <c r="A14" s="90"/>
      <c r="B14" s="89"/>
      <c r="C14" s="90"/>
      <c r="D14" s="90"/>
      <c r="E14" s="91"/>
      <c r="F14" s="91"/>
      <c r="G14" s="90"/>
      <c r="H14" s="90"/>
      <c r="I14" s="91"/>
      <c r="J14" s="92"/>
      <c r="K14" s="95"/>
      <c r="L14" s="95"/>
      <c r="M14" s="98"/>
      <c r="N14" s="93"/>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14.25">
      <c r="A15" s="33" t="s">
        <v>55</v>
      </c>
      <c r="B15" s="34"/>
      <c r="C15" s="74"/>
      <c r="D15" s="74"/>
      <c r="E15" s="34"/>
      <c r="F15" s="34"/>
      <c r="G15" s="35"/>
      <c r="H15" s="35"/>
      <c r="I15" s="35"/>
      <c r="J15" s="84"/>
      <c r="K15" s="78"/>
      <c r="L15" s="78"/>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10" ht="14.25">
      <c r="A16" s="36" t="s">
        <v>56</v>
      </c>
      <c r="B16" s="36"/>
      <c r="C16" s="75"/>
      <c r="D16" s="75"/>
      <c r="E16" s="36"/>
      <c r="F16" s="36"/>
      <c r="G16" s="36"/>
      <c r="H16" s="36"/>
      <c r="I16" s="36"/>
      <c r="J16" s="85"/>
    </row>
    <row r="17" spans="1:10" ht="14.25">
      <c r="A17" s="37" t="s">
        <v>57</v>
      </c>
      <c r="B17" s="37"/>
      <c r="C17" s="76"/>
      <c r="D17" s="76"/>
      <c r="E17" s="37"/>
      <c r="F17" s="37"/>
      <c r="G17" s="37"/>
      <c r="H17" s="37"/>
      <c r="I17" s="37"/>
      <c r="J17" s="87"/>
    </row>
    <row r="18" spans="1:10" ht="14.25">
      <c r="A18" s="37"/>
      <c r="B18" s="37"/>
      <c r="C18" s="76"/>
      <c r="D18" s="76"/>
      <c r="E18" s="37"/>
      <c r="F18" s="37"/>
      <c r="G18" s="37"/>
      <c r="H18" s="37"/>
      <c r="I18" s="37"/>
      <c r="J18" s="87"/>
    </row>
  </sheetData>
  <sheetProtection/>
  <mergeCells count="12">
    <mergeCell ref="M4:M6"/>
    <mergeCell ref="N4:N6"/>
    <mergeCell ref="A2:N2"/>
    <mergeCell ref="K3:N3"/>
    <mergeCell ref="B4:L4"/>
    <mergeCell ref="C5:E5"/>
    <mergeCell ref="G5:I5"/>
    <mergeCell ref="J5:L5"/>
    <mergeCell ref="A4:A6"/>
    <mergeCell ref="B5:B6"/>
    <mergeCell ref="F5:F6"/>
    <mergeCell ref="A3:B3"/>
  </mergeCells>
  <printOptions/>
  <pageMargins left="0.56" right="0.6"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2017-05-15T07:03:40Z</cp:lastPrinted>
  <dcterms:created xsi:type="dcterms:W3CDTF">2008-09-11T17:22:52Z</dcterms:created>
  <dcterms:modified xsi:type="dcterms:W3CDTF">2017-05-15T07:03:40Z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